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75" windowHeight="9465" firstSheet="2" activeTab="2"/>
  </bookViews>
  <sheets>
    <sheet name="按建设阶段汇总" sheetId="9" state="hidden" r:id="rId1"/>
    <sheet name="按牵头责任部门汇总" sheetId="8" state="hidden" r:id="rId2"/>
    <sheet name="竣工项目" sheetId="3" r:id="rId3"/>
    <sheet name="续建项目" sheetId="4" r:id="rId4"/>
    <sheet name="新建项目" sheetId="5" r:id="rId5"/>
    <sheet name="储备库项目" sheetId="6" r:id="rId6"/>
    <sheet name="Sheet4" sheetId="12" state="hidden" r:id="rId7"/>
    <sheet name="Sheet3" sheetId="11" state="hidden" r:id="rId8"/>
    <sheet name="Sheet2" sheetId="10" state="hidden" r:id="rId9"/>
    <sheet name="Sheet1" sheetId="7" state="hidden" r:id="rId10"/>
  </sheets>
  <externalReferences>
    <externalReference r:id="rId11"/>
    <externalReference r:id="rId12"/>
    <externalReference r:id="rId13"/>
  </externalReferences>
  <definedNames>
    <definedName name="_xlnm._FilterDatabase" localSheetId="1" hidden="1">按牵头责任部门汇总!$A$4:$O$53</definedName>
    <definedName name="_xlnm._FilterDatabase" localSheetId="2" hidden="1">竣工项目!$A$5:$II$276</definedName>
    <definedName name="_xlnm._FilterDatabase" localSheetId="3" hidden="1">续建项目!$A$7:$IX$43</definedName>
    <definedName name="_xlnm._FilterDatabase" localSheetId="4" hidden="1">新建项目!$A$7:$AC$31</definedName>
    <definedName name="_xlnm._FilterDatabase" localSheetId="5" hidden="1">储备库项目!$5:$110</definedName>
    <definedName name="_xlnm._FilterDatabase" localSheetId="8" hidden="1">Sheet2!$A$2:$X$12</definedName>
    <definedName name="_xlnm._FilterDatabase" localSheetId="9" hidden="1">Sheet1!$A$1:$P$126</definedName>
    <definedName name="_xlnm.Print_Area" localSheetId="2">竣工项目!$A$1:$N$276</definedName>
    <definedName name="_xlnm.Print_Titles" localSheetId="2">竣工项目!$4:6</definedName>
    <definedName name="_xlnm.Print_Area" localSheetId="3">续建项目!$A$1:$S$43</definedName>
    <definedName name="_xlnm.Print_Titles" localSheetId="3">续建项目!$4:5</definedName>
    <definedName name="_xlnm.Print_Area" localSheetId="4">新建项目!$A$1:$R$31</definedName>
    <definedName name="_xlnm.Print_Titles" localSheetId="4">新建项目!$4:5</definedName>
    <definedName name="_xlnm.Print_Area" localSheetId="5">储备库项目!$A$1:$O$110</definedName>
    <definedName name="_xlnm.Print_Titles" localSheetId="5">储备库项目!$4:5</definedName>
    <definedName name="_xlnm.Print_Area" localSheetId="1">按牵头责任部门汇总!$A$1:$M$53</definedName>
    <definedName name="_xlnm.Print_Titles" localSheetId="1">按牵头责任部门汇总!$4:4</definedName>
    <definedName name="_xlnm.Print_Area" localSheetId="0">按建设阶段汇总!$A$1:$L$11</definedName>
  </definedNames>
  <calcPr calcId="144525"/>
</workbook>
</file>

<file path=xl/sharedStrings.xml><?xml version="1.0" encoding="utf-8"?>
<sst xmlns="http://schemas.openxmlformats.org/spreadsheetml/2006/main" count="4789" uniqueCount="1667">
  <si>
    <t>附件1</t>
  </si>
  <si>
    <t>高新区2024年政府投资项目调整计划表（按建设阶段汇总）</t>
  </si>
  <si>
    <t>单位：万元</t>
  </si>
  <si>
    <t>序号</t>
  </si>
  <si>
    <t>项目类别</t>
  </si>
  <si>
    <t>年初项目个数</t>
  </si>
  <si>
    <t>调整项目个数</t>
  </si>
  <si>
    <t>项目总投资</t>
  </si>
  <si>
    <t>投资计划</t>
  </si>
  <si>
    <t>投资调整计划</t>
  </si>
  <si>
    <t>投资调整额</t>
  </si>
  <si>
    <t>资金计划</t>
  </si>
  <si>
    <t>资金调整计划</t>
  </si>
  <si>
    <t>资金调整额</t>
  </si>
  <si>
    <t>备注</t>
  </si>
  <si>
    <t>专项债、专项债+国债</t>
  </si>
  <si>
    <t>竣工项目</t>
  </si>
  <si>
    <t>续建项目</t>
  </si>
  <si>
    <t xml:space="preserve">新建项目 </t>
  </si>
  <si>
    <t>储备库项目</t>
  </si>
  <si>
    <t>零星小额工程</t>
  </si>
  <si>
    <t>合计</t>
  </si>
  <si>
    <t>附件2</t>
  </si>
  <si>
    <t>高新区2024年政府投资项目计划（按牵头责任部门汇总）</t>
  </si>
  <si>
    <t>牵头责任部门</t>
  </si>
  <si>
    <t>区住房城乡建设局</t>
  </si>
  <si>
    <t>小计</t>
  </si>
  <si>
    <t>区社会事业局</t>
  </si>
  <si>
    <t>唐家湾镇</t>
  </si>
  <si>
    <t>区应急管理局</t>
  </si>
  <si>
    <t>区科技产业局</t>
  </si>
  <si>
    <t>区党群工作部</t>
  </si>
  <si>
    <t>区政务服务数据管理局</t>
  </si>
  <si>
    <t>区党政办</t>
  </si>
  <si>
    <t>高新区2024年政府投资项目调整计划（竣工）</t>
  </si>
  <si>
    <t>项目名称</t>
  </si>
  <si>
    <t>牵头责任单位</t>
  </si>
  <si>
    <t>建设单位</t>
  </si>
  <si>
    <t>建设内容及规模</t>
  </si>
  <si>
    <t>建设起止年限</t>
  </si>
  <si>
    <t>建设性质</t>
  </si>
  <si>
    <t>立项批复文号</t>
  </si>
  <si>
    <t>2024年资金计划</t>
  </si>
  <si>
    <t>2024年资金调整计划</t>
  </si>
  <si>
    <t>行业类别</t>
  </si>
  <si>
    <t>合计（269）</t>
  </si>
  <si>
    <t>1</t>
  </si>
  <si>
    <t>中山大学珠海校区四号学院楼群项目</t>
  </si>
  <si>
    <t>珠海华昕开发建设有限公司</t>
  </si>
  <si>
    <t>本项目位于珠海高新区中山大学珠海校区内，本工程规划用地面积为52167平方米，总建筑面积为163720平方米，其中地上建筑面积为123800平方米、地下建筑面积为39920平方米，主要建设内容包括四号学院楼群的建筑、结构、给水排水、空调通风、建筑电气、室内装修、智能化及室外配套工程等。</t>
  </si>
  <si>
    <t>2018-2020</t>
  </si>
  <si>
    <t>竣工</t>
  </si>
  <si>
    <t>珠高发投〔2018〕31号</t>
  </si>
  <si>
    <t>公共教育项目</t>
  </si>
  <si>
    <t>2</t>
  </si>
  <si>
    <t>珠海高新区2018-2019年水环境综合整治工程</t>
  </si>
  <si>
    <t>区公建中心</t>
  </si>
  <si>
    <t>新开工配套污水干管约8.9km（DN600-DN1500），改建污水干管约6.0km，社区管网接驳工程约2.6km，清淤检测修复管道约21km，新开工污水泵站9座（总规模约13.3万m³/d），新开工村居污水一体化处理设施站5座（总规模约5000 m³/d）。</t>
  </si>
  <si>
    <t>2018-2019</t>
  </si>
  <si>
    <t>珠高发投〔2018〕195号</t>
  </si>
  <si>
    <t>市政基础设施项目</t>
  </si>
  <si>
    <t>3</t>
  </si>
  <si>
    <t>中珠渠北路工程</t>
  </si>
  <si>
    <t>城建市政</t>
  </si>
  <si>
    <t>建设道路长4606.975米，宽24米。道路等级为城市次干道，双向4车道，设计时速为40公里每小时，全线采用沥青混凝土路面结构。</t>
  </si>
  <si>
    <t>2019-2023</t>
  </si>
  <si>
    <t>珠高发投〔2017〕122号</t>
  </si>
  <si>
    <t>4</t>
  </si>
  <si>
    <t>中山大学珠海校区土木工程学院楼</t>
  </si>
  <si>
    <t>项目位于中山大学珠海校区白埔路以南、大气科学学院楼以北。项目基底面积:7175.54平方米,总建筑面积:64771.80平方米,地上9层,地下1层,建筑高度42.75米;其中:地上建筑面积54575.65平方米,地下建筑面积10196.15平方米。</t>
  </si>
  <si>
    <t>2021-2023</t>
  </si>
  <si>
    <t>珠高发投〔2021〕15号</t>
  </si>
  <si>
    <t>5</t>
  </si>
  <si>
    <t>智能制造产业园配套项目1(金环路续建工程)</t>
  </si>
  <si>
    <t>道路规划宽度为50m，道路长度约为5271m，规划等级为城市主干道，双向八车道（预留远期有轨电车车道）,本次工程将新建剩余路段，同时对现状路按照规划要求进行续建和改造，并同步建设各类市政管线及配套设施。</t>
  </si>
  <si>
    <t>2019-2021</t>
  </si>
  <si>
    <t>珠高发投〔2017〕12号</t>
  </si>
  <si>
    <t>6</t>
  </si>
  <si>
    <t>珠海高新区金鼎片区金环路南、金鼎西路东侧地块配套道路工程</t>
  </si>
  <si>
    <t>主要建设内容共包含金鼎中路与金瑞二路2条规划道路及周边地块场地平整，谭井排洪渠、1条临时土渠、2座桥涵，投资估算15603.88亿元。其中金鼎中路北起金环路，南至中珠渠北路，规划等级为城市次干路，道路红线宽度为34米，设计长度为691.496米，双向四车道，设计时速40km/h；金瑞二路西起金鼎西路，东至金鼎中路，规划等级为城市支路，道路红线宽度为20米，设计长度为1025.895米，双向两车道，设计时速30km/h。</t>
  </si>
  <si>
    <t>珠发高投〔2022〕35号</t>
  </si>
  <si>
    <t>7</t>
  </si>
  <si>
    <t>唐家湾后环海堤加固工程</t>
  </si>
  <si>
    <t>唐家湾后环海堤加固工程主要建设内容：加固海堤4.5km（含防浪墙、堤身及堤顶路面），重建水闸2座（1号、2号水闸），新建水闸1座（3号水闸），配套工程管理设施。</t>
  </si>
  <si>
    <t>珠海市人民政府关于印发珠海市灾后重建项目计划的通知（珠府函[2017]376号）</t>
  </si>
  <si>
    <t>公共安全项目</t>
  </si>
  <si>
    <t>因施工单位未能及时递交结算资料，导致结算工作滞后。</t>
  </si>
  <si>
    <t>8</t>
  </si>
  <si>
    <t>金山软件园二期公共配套工程（科创文化示范中心广场）</t>
  </si>
  <si>
    <t>项目位于高新区情侣北路与前湾二路交汇处，建设面积约44784平方米，其中园建面积30718平方米，绿化面积14066平方米。</t>
  </si>
  <si>
    <t>2021-2022</t>
  </si>
  <si>
    <t>珠高发投〔2021〕26号</t>
  </si>
  <si>
    <t>文化艺术和体育项目</t>
  </si>
  <si>
    <t>9</t>
  </si>
  <si>
    <t>格力学院配套道路工程</t>
  </si>
  <si>
    <t>本项目包含两条支路以及一条排洪渠。金洲四路道路等级为城市次干道，道路南起金唐西路，北至金鼎大道，道路设计全长832米，道路宽34米。金品一路，西起金洲四路，东至金洲三路，设计长度302.71米，道路宽18米。金洲排洪渠位于金洲四路东侧，呈南北走向，该排洪渠规划断面尺寸为10*3米。</t>
  </si>
  <si>
    <t>2020-2023</t>
  </si>
  <si>
    <t>续建</t>
  </si>
  <si>
    <t>珠高发投审〔2021〕12号</t>
  </si>
  <si>
    <t>10</t>
  </si>
  <si>
    <t>2022年度珠海市高新区城镇老旧小区改造工程</t>
  </si>
  <si>
    <t>唐苑新村、唐苑二期、唐家教师楼、华夏宿舍、唐家湾镇政府宿舍、金鼎干部职工宿舍等6个城镇老旧小区改造工程。建设内容：
1.建筑本体修缮：楼梯和公共空间更新改造、建筑外立面改造、屋面整修、节能改造、无障碍及适老化设施改造、建筑配套设施改造等；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t>
  </si>
  <si>
    <t>2022-2024</t>
  </si>
  <si>
    <t>文号珠高发投审〔2023〕5号</t>
  </si>
  <si>
    <t>其他公共服务项目</t>
  </si>
  <si>
    <t>11</t>
  </si>
  <si>
    <t>南围海堤灾后重建工程</t>
  </si>
  <si>
    <t>交通集团</t>
  </si>
  <si>
    <t>本工程南围海堤、南围水闸、东岸水闸的防洪挡潮标准为50年一遇,加固南围海堤长1.8km，分旧南围水闸段、万科地产段、留诗路段及新建东岸海堤段，堤顶防汛抢险道路结合道路建设；重建南围水闸位于拟建的金凤排洪渠出海口，采用液压闸门挡水，净宽48m，设8孔，单孔净宽6m，设计过闸流量351m3/s；重建东岸水闸距离留诗山排渠出海口约100m处，采用液压闸门挡水，净宽18m，设3孔，单孔净宽6m，设计过闸流量120m3/s。</t>
  </si>
  <si>
    <t>2019-2022</t>
  </si>
  <si>
    <t>珠高发投〔2018〕132号</t>
  </si>
  <si>
    <t>12</t>
  </si>
  <si>
    <t>东岸排洪渠生态廊道工程</t>
  </si>
  <si>
    <t>西起金凤渠，北至港湾大道下游约100米，河道中心约2.6公里，两侧绿地10米-30米之间，规划总面积约13公顷，主要工程内容包含河道疏浚、排洪蓄水、护坡护岸、道路工程、水环境治理、滨水景观营造以及沿线市政配套设施完善等。</t>
  </si>
  <si>
    <t>2019-2020</t>
  </si>
  <si>
    <t>珠高发投〔2017〕112号</t>
  </si>
  <si>
    <t>13</t>
  </si>
  <si>
    <t>金环东路南及金园三路东地块周边配套市政道路工程</t>
  </si>
  <si>
    <t>项目位于金鼎工业园片区，项目场平总面积约17万平方米，道路全长2368.12米，宽24米及18米，新建次干路中珠渠北路、金园二路；新建支路金园三路、金瑞二路。</t>
  </si>
  <si>
    <t>2017-2021</t>
  </si>
  <si>
    <t>珠高发投〔2015〕44号</t>
  </si>
  <si>
    <t>14</t>
  </si>
  <si>
    <t>情侣北路（南段）片区市政道路工程（二期）-珠国土储2009-08地块</t>
  </si>
  <si>
    <t>项目位于唐家湾前环片区，情总投资估算约3.24亿元，包括未建12条规划市政路，施工总长度6.533公里，本工程为该项目其中一个标段。4条规划市政道路[前岛环路（半岛二路至半岛五路段）、云海路（半岛二路至半岛五路段）、半岛三路、半岛四路]，施工总长1.97公里，施工合同价66147645.92元。</t>
  </si>
  <si>
    <t>2017-2018</t>
  </si>
  <si>
    <t>珠高发投〔2016〕15号</t>
  </si>
  <si>
    <t>15</t>
  </si>
  <si>
    <t>清华科技园二期公共配套绿化工程</t>
  </si>
  <si>
    <t>本工程位于珠海高新区清华科技园，建设范围为园内2A区及2C区，建设内容为园建面积约49374平方米和绿化工程约7566平方米，包括园林工程、绿化工程、给排水工程、电气工程及其他专项工程等。</t>
  </si>
  <si>
    <t>珠高发投〔2021〕55号</t>
  </si>
  <si>
    <t>16</t>
  </si>
  <si>
    <t>拱星三巷道路改造工程</t>
  </si>
  <si>
    <t>道路宽24米，长约1261米，道路总用地面积约30000平方米，包括道路、管线、给排水管、强弱电等内容。</t>
  </si>
  <si>
    <t>2020-2022</t>
  </si>
  <si>
    <t>珠高发投审〔2022〕22号</t>
  </si>
  <si>
    <t>17</t>
  </si>
  <si>
    <t>东岸排洪渠（留诗山段）生态廊道工程</t>
  </si>
  <si>
    <t>高新基建</t>
  </si>
  <si>
    <t>工程设计主要任务是东岸排洪渠及两岸景观的整体提升及配套管网，设计范围为港湾大道以北450m至中山公园二期规划范围，河道中心线长度约800m。</t>
  </si>
  <si>
    <t>珠高发投〔2021〕29号</t>
  </si>
  <si>
    <t>18</t>
  </si>
  <si>
    <t>共乐路工程</t>
  </si>
  <si>
    <t>高新建投</t>
  </si>
  <si>
    <t>新建道路实施长度约580m，总体走向为东西走向，道路等级为城市支路，红线宽度为17m。建设内容包括：道路工程、管线综合工程、交通工程、照明工程、景观工程等。</t>
  </si>
  <si>
    <t>2020-2021</t>
  </si>
  <si>
    <t>珠高发投〔2019〕101号</t>
  </si>
  <si>
    <t>19</t>
  </si>
  <si>
    <t>创意南路（留诗山段）道路工程</t>
  </si>
  <si>
    <t>项目主要内容为创意南路（留诗山段）道路建设，设计全长690米，道路宽度约为34米，包含道路、桥涵、管线、绿化、照明、交通安监等工程，跨越东岸排洪渠。</t>
  </si>
  <si>
    <t>珠高发投[2021]30号</t>
  </si>
  <si>
    <t>20</t>
  </si>
  <si>
    <t>淇澳大澳路道路工程</t>
  </si>
  <si>
    <t>项目位于珠海高新区淇澳岛，主要建设内容为新建一条全长约1560千米，路基宽度24米的城市次干路。</t>
  </si>
  <si>
    <t>2022-2023</t>
  </si>
  <si>
    <t>珠高发投审[2021]23号</t>
  </si>
  <si>
    <t>21</t>
  </si>
  <si>
    <t>大南山森林公园防火通道及森林防火气象观测与观景平台工程</t>
  </si>
  <si>
    <t>道路全长约7766米，主要建设内容包括：道路工程、涵洞工程、交通工程、安监工程、绿化景观工程、附属工程（物资仓库与消防水池）等。</t>
  </si>
  <si>
    <t>2017-2019</t>
  </si>
  <si>
    <t>珠高发投（2016）139号</t>
  </si>
  <si>
    <t>22</t>
  </si>
  <si>
    <t>金鼎西路（南、北段）工程</t>
  </si>
  <si>
    <t>本道路为城市主干路，主要工程内容包含道路工程、管线工程、照明工程、景观工程、交通设施工程、安监工程等。</t>
  </si>
  <si>
    <t>2018-2021</t>
  </si>
  <si>
    <t>珠高发投〔2018〕86号</t>
  </si>
  <si>
    <t>23</t>
  </si>
  <si>
    <t>珠海高新区金洲四路西侧、香山路北侧地块配套道路工程</t>
  </si>
  <si>
    <t>建设内容包含金洲五路、金品二路两条市政道路，以及场地平整，两条市政道路等级均为城市支路，金洲五路道路设计长度为208.047m，道路红线宽度为18m，双向两车道；金品二路道路设计长度为331.504m，道路红线宽度为18m，双向两车道。</t>
  </si>
  <si>
    <t>珠高发投〔2022〕50号</t>
  </si>
  <si>
    <t>24</t>
  </si>
  <si>
    <t>智能制造产业园配套项目4（工业一路桥梁工程）、5（工业二路桥梁工程）</t>
  </si>
  <si>
    <t>本工程位于珠海市唐家湾金鼎组团，工业一路为城市主干路，北起中珠渠北路，南至中珠渠南路，道路设计长度约为225m，道路规划宽度为40m；工业二路为城市次干路，北起中珠渠北路，南至中珠渠南路，道路设计长度约为199m，道路规划宽度为40.5m。本项目除道路外，还包含两座桥梁，三座箱涵及管线、照明及景观等内容。</t>
  </si>
  <si>
    <t>珠高发投[2017]60号</t>
  </si>
  <si>
    <t>25</t>
  </si>
  <si>
    <t>智能电网装备制造产业园配套项目1、2（科技二路延长和科技四路）</t>
  </si>
  <si>
    <t>本工程位于高新区后患片区，科技二路延长段为城市主干路，西起金凤排洪渠，东至留诗路，道路设计长度为907米，宽度为34米；科技四路延长段为城市次干路，西起金凤排洪渠，东至留诗路，道路设计长度为895米，宽度为24米。</t>
  </si>
  <si>
    <t>2017-2020</t>
  </si>
  <si>
    <t>珠高发投[2016]146号</t>
  </si>
  <si>
    <t>26</t>
  </si>
  <si>
    <t>广东省珠海市大湾区智造产业园及配套服务设施项目——场平及围蔽工程（中心园区及A、B、D地块）</t>
  </si>
  <si>
    <t>华发集团</t>
  </si>
  <si>
    <t>本项目场地填土整平总面积738490.32m² ，其中中心园区场平面积493095.14m²，A区场平面积50206.03m²，B区场平面积53349.26m²，D区场平面积126893.15m²。</t>
  </si>
  <si>
    <t>2022-2022</t>
  </si>
  <si>
    <t>珠高发投审[2022]25号</t>
  </si>
  <si>
    <t>27</t>
  </si>
  <si>
    <t>翠湖香山配套道路工程</t>
  </si>
  <si>
    <t>翠湖香山小区周边配套道路。</t>
  </si>
  <si>
    <t>珠高发投〔2018〕185号</t>
  </si>
  <si>
    <t>28</t>
  </si>
  <si>
    <t>金永一路及金丰二路道路工程</t>
  </si>
  <si>
    <t>工程包含两条道路，道路总长度约为950m，其中金永一路长度为约505.9m，总体呈南北走向；金丰二路长度约443.8m，道路呈东西走向。两条道路等级均为城市支路，道路红线宽度均为18m。建设内容包括：道路工程、管线综合工程、交通工程、照明工程、景观工程等。</t>
  </si>
  <si>
    <t>珠高发投〔2019〕37号</t>
  </si>
  <si>
    <t>29</t>
  </si>
  <si>
    <t>后环公园景观提升工程</t>
  </si>
  <si>
    <t>项目位于高新区后环公园，主要工程内容为对后环公园景观提升，建设面积约24000平方米，建设内容包括园建工程、绿化工程、电气工程及给排水工程。</t>
  </si>
  <si>
    <t>珠高发投〔2021〕39号</t>
  </si>
  <si>
    <t>30</t>
  </si>
  <si>
    <t>金鼎科技工业园产业用地（金环东路南、金园三路东地块）场地排水改造工程</t>
  </si>
  <si>
    <t>对金鼎工业园周边排水渠进行改造。</t>
  </si>
  <si>
    <t>珠高发投〔2016〕123号</t>
  </si>
  <si>
    <t>31</t>
  </si>
  <si>
    <t>软件园路等市政道路路面改造工程（二期）</t>
  </si>
  <si>
    <t>二期工程实际共包含5条市政道路，其中2条城市次干路，3条城市支路，设计总长度3488.813m，实施总长度3065m。其中，前岛环路、前湾二路现状为双向4车道单幅路，其余道路为双向2车道单幅路。</t>
  </si>
  <si>
    <t>珠高发投〔2018〕181号</t>
  </si>
  <si>
    <t>32</t>
  </si>
  <si>
    <t>红花山公园工程</t>
  </si>
  <si>
    <t>高华城资</t>
  </si>
  <si>
    <t>主要工程内容为建设面积约68519.7㎡，其中包括建筑面积约270㎡（包括公园管理用房、服务用房和1处公共洗手间），园路建设面积约9518㎡，广场建设面积约1660㎡，绿化面积约15000㎡，公共停车场面积约3600㎡，木栈道面积约428㎡，景亭约50㎡等。</t>
  </si>
  <si>
    <t>珠高发投（2018）84号</t>
  </si>
  <si>
    <t>33</t>
  </si>
  <si>
    <t>北师大珠海分校附属外国语学校西侧市政道路工程</t>
  </si>
  <si>
    <t>项目位于高新区会同村UIC学校旁，新建一条市政道路。道路为柏叶林路，次干路，双向4车道，红线宽24m，设计总长约710m。建设内容包括：道路工程、给排水工程、缆线管沟工程、照明工程、道路绿化景观工程、交通设施等。</t>
  </si>
  <si>
    <t>珠高发投〔2020〕32号</t>
  </si>
  <si>
    <t>34</t>
  </si>
  <si>
    <t>金鸿六路延长段工程</t>
  </si>
  <si>
    <t>城市次干道，道路北起金峰西路，途经金恒一路，岐关路（省道S268），金品二路，终于金唐西路。全长786.31m，，道路规划宽度为34米。</t>
  </si>
  <si>
    <t>珠高发投[2017]71号</t>
  </si>
  <si>
    <t>35</t>
  </si>
  <si>
    <t>港湾大道(银坑段)西侧区域环境综合整治工程</t>
  </si>
  <si>
    <t>主要建设内容为银星社区体育公园及配套地下停车库（包含银星住宅小区围墙改造）、体育及休闲设施、高新区社区活动中心（规划公众参与基地）原址改造、1-2号楼外立面改造、公路局住宅外立面改造、周边地段环境风貌改造等。</t>
  </si>
  <si>
    <t>珠高发投〔2018〕90号</t>
  </si>
  <si>
    <t>36</t>
  </si>
  <si>
    <t>惠景和园项目配套市政道路工程</t>
  </si>
  <si>
    <t>项目位于金鼎圣皇头街，主要包括2条城市支路，设计总长741米。其中15米宽规划一路515米，24米宽规划二路227米。</t>
  </si>
  <si>
    <t>珠高发投〔2018〕105号</t>
  </si>
  <si>
    <t>37</t>
  </si>
  <si>
    <t>蔚海路道路改造工程</t>
  </si>
  <si>
    <t>项目位于后环片区，包括蔚海路半幅（原远大北一路）道路长772.72米，及蔚蓝路长301.26米。</t>
  </si>
  <si>
    <t>珠高发投〔2019〕88号</t>
  </si>
  <si>
    <t>38</t>
  </si>
  <si>
    <t>X588县道（淇澳大桥桥头至淇澳北站）路面及景观提升改造工程</t>
  </si>
  <si>
    <t>城市支路，从淇澳大桥桥头至淇澳北站。全长4.25km，道路宽度12~19.5米。</t>
  </si>
  <si>
    <t>珠高发投[2020]79号</t>
  </si>
  <si>
    <t>39</t>
  </si>
  <si>
    <t>软件园路等市政道路路面改造工程（一期）</t>
  </si>
  <si>
    <t>软件园路等市政道路路面改造工程(一期)位于位于珠海市高新区，软件园路，施工总长度1893.000m。华夏路，施工总长度1193184m。唐乐路(西段)，施工总长度997.297m。施工总长度412m。</t>
  </si>
  <si>
    <t>40</t>
  </si>
  <si>
    <t>科技创新海岸园区及前环片区设置交通信号灯设施工程</t>
  </si>
  <si>
    <t>项目位于高新区南围片区和前环片区，工程包括12个道路交叉口，其中南围片区7个、前环片区5个包含：碧云路-情侣北。工程内容包括新增信号灯工程，包含对交叉口进行信号灯系统及电子警察系统的完善。</t>
  </si>
  <si>
    <t>2021-2021</t>
  </si>
  <si>
    <t>珠高发投〔2021〕45号</t>
  </si>
  <si>
    <t>41</t>
  </si>
  <si>
    <t>珠海市高新区东岸留诗山片区人居环境整治续建工程</t>
  </si>
  <si>
    <t>本项目位于东岸村社区留诗山片区，设计面积约4公顷，主要建设内容包括入口门阙、上山道路提升，旧船厂拆迁后区域修复及游步道建设。</t>
  </si>
  <si>
    <t>珠高发投审〔2022〕12号</t>
  </si>
  <si>
    <t>42</t>
  </si>
  <si>
    <t>唐家湾后环海堤 K2+365～K2+495 段滑移段抢险工程</t>
  </si>
  <si>
    <t>130米海堤发生滑移事故，包括：堤防后方场地堆土卸载，堤防内侧钢板桩加固，修建临时便道及堤防外海侧反压平台及港池回填。</t>
  </si>
  <si>
    <t>2020-2020</t>
  </si>
  <si>
    <t>珠高专题会纪〔2021〕237（2021年高新区第九次城建联席会议纪要</t>
  </si>
  <si>
    <t>43</t>
  </si>
  <si>
    <t>后环公园工程</t>
  </si>
  <si>
    <t>主要工程内容为建设面积约55388㎡。其中包括建筑面积约214㎡，停车场约1910㎡，道路面积约4468㎡，绿化面积约23847㎡等。</t>
  </si>
  <si>
    <t>珠高发投（2018）100号</t>
  </si>
  <si>
    <t>44</t>
  </si>
  <si>
    <t>清华科技园二期公共配套工程（园区绿化等配套改造一期工程）</t>
  </si>
  <si>
    <t>园区绿化等配套。</t>
  </si>
  <si>
    <t>珠高发投（2017）81号</t>
  </si>
  <si>
    <t>45</t>
  </si>
  <si>
    <t>珠海市高新区金鼎东路新建工程（一期）</t>
  </si>
  <si>
    <t>项目位于高新区金鼎片区，金鼎东路起点接中珠渠南路，设计终点接鸿新街，道路全长1067.32米，道路宽34米，规划道路等级为城市次干路；鸿新街起点接金鼎东路，设计终点接京珠高速西侧辅道相接，道路全长141.08米，道路宽15米，规划道路等级为城市支路。</t>
  </si>
  <si>
    <t>珠高发投审〔2021〕9号</t>
  </si>
  <si>
    <t>46</t>
  </si>
  <si>
    <t>中珠渠南路综合整治及景观提升工程</t>
  </si>
  <si>
    <t>主要工程内容为建筑面积约420㎡，其中包括公园管理用房、设备房、服务站和5处公共洗手间，建设园路约13882㎡、广场面积约12303㎡、公共停车场面积约2307㎡，绿化面积约47410㎡，建设球场面积约4220㎡，其中1个足球场、2个篮球场、3个羽毛球场等。</t>
  </si>
  <si>
    <t>珠高发投（2017）91号</t>
  </si>
  <si>
    <t>47</t>
  </si>
  <si>
    <t>金唐东路提升改造工程</t>
  </si>
  <si>
    <t>城市主干道，西起金凤路交叉口，东与金唐东路二期相接。全长1.60km，道路宽度50米。</t>
  </si>
  <si>
    <t>珠高发投[2021]31号</t>
  </si>
  <si>
    <t>交通基础设施项目</t>
  </si>
  <si>
    <t>48</t>
  </si>
  <si>
    <t>信息港项目配套市政道路及桥梁工程</t>
  </si>
  <si>
    <t>建设一条次干路（含一座跨金凤排洪渠桥梁以及两座跨留诗山排洪渠箱涵），道路西与金凤路相接，东至东港街，道路红线宽度24米，设计长度267.269米，跨金凤排洪渠桥梁为3*18米预应力砖空心板桥，跨留诗山排洪渠箱涵为6.5*3米箱涵。</t>
  </si>
  <si>
    <t>珠高发投(2018)7号</t>
  </si>
  <si>
    <t>49</t>
  </si>
  <si>
    <t>科技创新海岸南围片区市政道路提升工程</t>
  </si>
  <si>
    <t>本工程位于珠海高新区科技创新海岸，主要工作内容为改造提升长度约为16.48km市政道路20条。</t>
  </si>
  <si>
    <t>珠高发投〔2018〕111号</t>
  </si>
  <si>
    <t>50</t>
  </si>
  <si>
    <t>红花山森林公园（二期）</t>
  </si>
  <si>
    <t>花山森林公园（二期）工程位于珠海市香洲区唐家湾镇红花山，东面邻近港珠湾山庄、凤凰山一号、银泉山庄别墅等高端社区。项目主要建设内容有篮球场、足球场、网球场、儿童乐园、登山道等。</t>
  </si>
  <si>
    <t>珠高发投〔2019〕93号</t>
  </si>
  <si>
    <t>51</t>
  </si>
  <si>
    <t>金鼎工业园金永二路和金丰一路市政道路工程</t>
  </si>
  <si>
    <t>本工程位于金永一路西侧，道路总长1077.705米，其中：金丰一路为城市主干路，长约196米，红线宽度34米；金永二路为城市次干路，长约638米，红线宽度32米；金丰三路为城市支路，长约243米，红线宽度18米。</t>
  </si>
  <si>
    <t>珠高发投〔2021〕57号</t>
  </si>
  <si>
    <t>52</t>
  </si>
  <si>
    <t>银坑小学配套道路工程</t>
  </si>
  <si>
    <t>银坑小学周边配套道路。</t>
  </si>
  <si>
    <t>珠高发投〔2019〕118号</t>
  </si>
  <si>
    <t>53</t>
  </si>
  <si>
    <t>广东省珠海市大湾区智造产业园及配套服务设施项目——产业园区配套工程（C片区防洪减灾工程）</t>
  </si>
  <si>
    <t>新建潭井水库排洪渠，C地块配套截洪沟、雨水渠及边坡防护。</t>
  </si>
  <si>
    <t>珠高发投审〔2022〕66号</t>
  </si>
  <si>
    <t>54</t>
  </si>
  <si>
    <t>省道S268线（金唐西路交叉口至金峰西路交叉口段）路面改造工程</t>
  </si>
  <si>
    <t>本工程(2018-440402-48-01-8845059)位于珠海高新区，本项目南起金唐西路，北至金峰路，全长38千米，现状为双向两车道，路面宽度75米，主要工程内容为道路工程、交通工程等。</t>
  </si>
  <si>
    <t>珠高发投〔2019〕76号</t>
  </si>
  <si>
    <t>55</t>
  </si>
  <si>
    <t>珠海市高新区工业园区交通组织优化提升基础设施项目(一期)</t>
  </si>
  <si>
    <t>格力建投</t>
  </si>
  <si>
    <t>本工程位于高新区金鼎工业园及科创海岸南围片区，实施内容包括对两个园区内的66座公交站台进行新建、改造，其中金鼎片区25座，科创海岸南围片区31座。改造内容为：新建港湾巴士站或现有直线式巴士站改造为港湾式巴士站，相应调整人行道与非机动车道线型，并对范围内管线、路灯及行道树进行迁移。工程建设内容包括：道路工程、交通工程、管线工程、照明工程、景观工程等。</t>
  </si>
  <si>
    <t>珠高发投审（2022）60号</t>
  </si>
  <si>
    <t>56</t>
  </si>
  <si>
    <t>珠海市高新区2022年大南山森林公园防火通道地质灾害隐患点治理工程</t>
  </si>
  <si>
    <t>本工程位于高新区大南山，主要建设内容为大南山森林公园防火通道下方边坡水土流失点2处，上方边坡崩塌（滑坡）点14处，主要对边坡水土流失点及边坡崩塌（滑坡）点进行边坡治理（含清表、挡墙砌筑、铺设三维土工网、锚杆及注浆加固、表面客土喷播等施工内容）。</t>
  </si>
  <si>
    <t>/</t>
  </si>
  <si>
    <t>57</t>
  </si>
  <si>
    <t>珠海市情侣北路（南段）排洪水系建设工程</t>
  </si>
  <si>
    <t>本工程位于高新区情侣北路（南段），主要内容包括新建两条排洪渠，1#排洪渠全长2034米；2#排洪渠长约886米。</t>
  </si>
  <si>
    <t>2016-2019</t>
  </si>
  <si>
    <t>珠高发改〔2015〕235号</t>
  </si>
  <si>
    <t>58</t>
  </si>
  <si>
    <t>信息港项目配套市政道路工程</t>
  </si>
  <si>
    <t>A、B号路两条支路，其中，A号路为城市支路，道路红线宽度18m，道路设计长度380.316m，施工长度304.316m；B号路为城市支路等级，道路红线宽度12m，双向两车道，设计长度263.901m，施工长度197.867m。</t>
  </si>
  <si>
    <t>珠高发投(2016)55号</t>
  </si>
  <si>
    <t>59</t>
  </si>
  <si>
    <t>高新区金鼎片区生物医药产业园配套基础设施新建工程（一期）</t>
  </si>
  <si>
    <t>本项目工程内容为金峰路-中珠渠北路段跨线桥及两端交叉口，总长约165m，道路等级为次干路，跨线桥范围双向6车道，标准桥宽40.5m。南侧衔接金峰路，道路等级为主干路，双向6车道，道路红线宽度36m；北侧与中珠渠北路衔接，道路等级为次干路，双向4车道，道路红线宽度24m。</t>
  </si>
  <si>
    <t>珠高发投审（2022）44号</t>
  </si>
  <si>
    <t>60</t>
  </si>
  <si>
    <t>凤凰山防火通道工程</t>
  </si>
  <si>
    <t>本工程位于珠海高新区辖区内凤凰山山脉，具体包括杨寮水库周边、南山、小南山、大迳顶、凤凰山、白竹岭、正坑水库周边等。主要工程内容包括森林防火道路系统、简易森林扑火通道、森林消防供水系统、森林防火基础设施系统、森林防火视频监控和标志标识等辅助系统。</t>
  </si>
  <si>
    <t>珠高发投[2018]228号</t>
  </si>
  <si>
    <t>61</t>
  </si>
  <si>
    <t>高新区银星花园老旧小区改造工程</t>
  </si>
  <si>
    <t>1.小区基础类改造：楼梯间公共部位翻新并统一规划改造；2.小区环境整治：道路翻新为沥青路面、绿化修缮；3.小区配套改造：围墙局部修缮、增加停车位、增设垃圾房、道路新增路灯；4.小区室外管线整治：通讯管网（含广电）下地暗埋、雨污水管网（含化粪池）改造、疏通、修缮。</t>
  </si>
  <si>
    <t>珠高发投〔2022〕44号</t>
  </si>
  <si>
    <t>62</t>
  </si>
  <si>
    <t>华发蔚蓝堡幼儿园东侧配套市政道路工程</t>
  </si>
  <si>
    <t>为城市次干道，北起情侣北路，南至远大北一路，道路规划宽度为24米，设计长度约为304.698m。</t>
  </si>
  <si>
    <t>珠高发投〔2017〕144号</t>
  </si>
  <si>
    <t>63</t>
  </si>
  <si>
    <t>情侣北路南段海堤修复工程</t>
  </si>
  <si>
    <t>设计内容主要包括情侣北路南段海堤修复约4.8km，设计标准100年一遇。</t>
  </si>
  <si>
    <t>珠高发投〔2018〕159号</t>
  </si>
  <si>
    <t>64</t>
  </si>
  <si>
    <t>珠海市高新区金鼎片区金鸿六路西侧、岐关路南侧区域整治工程</t>
  </si>
  <si>
    <t>优特用地场平项目</t>
  </si>
  <si>
    <t>珠高发投〔2022〕43号</t>
  </si>
  <si>
    <t>65</t>
  </si>
  <si>
    <t>淇澳红树林海堤加固达标工程</t>
  </si>
  <si>
    <t>工程等级2级，960米海堤加固及重建西涌水闸一座。</t>
  </si>
  <si>
    <t>2016-2017</t>
  </si>
  <si>
    <t>珠高发投〔2018〕155号</t>
  </si>
  <si>
    <t>66</t>
  </si>
  <si>
    <t>鸡山排洪渠截污整治工程(二期)</t>
  </si>
  <si>
    <t>主要工程内容为截污18处，新建D300-D500截污管约2.0千米等。</t>
  </si>
  <si>
    <t>珠高发投〔2018〕72号</t>
  </si>
  <si>
    <t>67</t>
  </si>
  <si>
    <t>唐淇路(蔚海路至淇澳大桥南及淇澳大桥北约537米)道路修复改造工程</t>
  </si>
  <si>
    <t>对道路修复改造约2000米，包括道路工程、排水工程、绿化景观工程、交通工程。</t>
  </si>
  <si>
    <t>珠高发投(2022)45号</t>
  </si>
  <si>
    <t>68</t>
  </si>
  <si>
    <t>情侣北路（南段）片区（珠国土储2012-13地块）市政道路工程（一期）</t>
  </si>
  <si>
    <t>本工程位于情侣北路(南段)片区，本项目规模为建设总长度约为590米、宽18米市政道路，工程主要内容包括道路(含软基处理)、管线、交通安全、照明、绿化、景观、电力及通讯管沟(排管)等其它附属设施。</t>
  </si>
  <si>
    <t>珠高发改高新〔2015〕85号</t>
  </si>
  <si>
    <t>69</t>
  </si>
  <si>
    <t>广东省珠海市大湾区智造产业园规划三路、规划四路及周边市政配套设施项目</t>
  </si>
  <si>
    <t>本工程位于珠海市高新区金鼎片区，本工程建设规模包括2条支路、1条截洪沟。其中市政道路包括规划三路、规划四路，设计总长约374m，实施总长约392m;截洪沟总长约211m。项目建设内容包括道路工程、管线工程、照明工程、安监工程、交通工程、景观工程、海绵城市、截洪沟工程、管线(铁塔)迁改以及戒毒所围墙及门岗还建等。</t>
  </si>
  <si>
    <t>2023-2024</t>
  </si>
  <si>
    <t>珠高发投审〔2023〕11号</t>
  </si>
  <si>
    <t>70</t>
  </si>
  <si>
    <t>水环境综合整治2.0项目（排洪渠及正本清源工程第一批）</t>
  </si>
  <si>
    <t>本工程位于高新区，北理工排洪渠岸墙修复及周边环境整治工程作为高新区水环境综合整治2.0项目（排洪渠及正本清源工程第一批），项目主要建设建设内容包括：对排洪渠现状破损边坡进行修复，修复面积约500m2；现状排污口截留1处；现状水土流失严重的边坡采用种植土+绿化进行修复，修复面积约24000m2；排洪渠沿线打造亲水碧道。</t>
  </si>
  <si>
    <t>珠高发投审〔2022〕113号</t>
  </si>
  <si>
    <t>71</t>
  </si>
  <si>
    <t>唐家共乐大花园工程</t>
  </si>
  <si>
    <t>主要工程内容为建设公园管理用房、书吧、公厕、服务中心和驿站面积约740㎡，公园广场面积约6900㎡，公共停车场约3340㎡，园路共10400㎡，绿化景观改造约42190㎡等。</t>
  </si>
  <si>
    <t>珠高发投（2017）39号</t>
  </si>
  <si>
    <t>72</t>
  </si>
  <si>
    <t>高新区“四好农村路”改造工程</t>
  </si>
  <si>
    <t>对那洲社区村道进行提升改造，总长度约3km</t>
  </si>
  <si>
    <t>珠高发投〔2020〕11号</t>
  </si>
  <si>
    <t>城乡区域协调发展项目</t>
  </si>
  <si>
    <t>73</t>
  </si>
  <si>
    <t>下新街建设工程</t>
  </si>
  <si>
    <t>项目位于高新区金园路北，恒大云锦花园东侧，为城市支路，双向2车道，红线宽18m，设计总长约176m。建设内容包括：道路工程、给排水工程、缆线管沟工程、照明工程、道路绿化景观工程、交通设施等。</t>
  </si>
  <si>
    <t>珠高发投〔2022〕40号</t>
  </si>
  <si>
    <t>74</t>
  </si>
  <si>
    <t>鸡山排洪渠一河两岸工程</t>
  </si>
  <si>
    <t>主要工程内容为整治鸡山排洪渠两岸景观，设计长度约1116米，设计范围约5.2公顷，包括绿化工程、景观工程、建筑工程、给排水工程、桥梁工程及电气工程等。</t>
  </si>
  <si>
    <t>珠高发投〔2018〕121号</t>
  </si>
  <si>
    <t>75</t>
  </si>
  <si>
    <t>金凤路排洪渠东侧修建污水主干管工程</t>
  </si>
  <si>
    <t>本工程位于高新区金凤排洪渠东侧，主要工程内容为新建D600~D1000污水管长约2453米。</t>
  </si>
  <si>
    <t>珠高发投〔2017〕79号</t>
  </si>
  <si>
    <t>76</t>
  </si>
  <si>
    <t>2019年度高新区地质灾害点治理工程（港湾大道美丽湾东北侧约100米和400米处道路旁地质灾害点）</t>
  </si>
  <si>
    <t>主要工程内容为坡面总面积约为5081平方米，坡面修整挖土方约3450立方米，喷射混泥土1488.38平方米，客土喷播1303.75平方米，新建水沟94.55米，铺设挂网6721.13平方米，种植灌木及爬藤约3436株等。</t>
  </si>
  <si>
    <t>珠高发投（2020）1号</t>
  </si>
  <si>
    <t>77</t>
  </si>
  <si>
    <t>下村市政道路工程</t>
  </si>
  <si>
    <t>项目位于珠海高新区下村中海星筑旁，新建道路长度约212.48米，起点与港湾大道接驳，终点与中海星筑地库出入口相连，为中海星筑目前唯一的市政配套道路工程，道路至起点起至桩号150.39为双向4车道，宽24米，桩号150.39至212.48为双向2车道，宽7.25米。包括道路工程、交通工程、给排水工程、电气工程、通信电缆沟等。</t>
  </si>
  <si>
    <t>珠高发投〔2021〕27号</t>
  </si>
  <si>
    <t>78</t>
  </si>
  <si>
    <t>港湾大道（金鼎红绿灯路口至金凤路口段）架空线下地工程</t>
  </si>
  <si>
    <t>本工程(项目编码:2017-440402-48-01-818845)位于珠海高新区港湾大道(金鼎红绿灯路口至金凤路口段)工程主要内容为架空线下地约1250米，包括拆除架空线杆、新增开关箱、提升检查井等。</t>
  </si>
  <si>
    <t>珠高发投〔2018〕4号</t>
  </si>
  <si>
    <t>79</t>
  </si>
  <si>
    <t>金唐D路（北段及延长段）市政道路工程</t>
  </si>
  <si>
    <t>全长约760米，其中北段长度486.70m，路幅宽度12m，延长段长度270.57m，路幅宽度18m。</t>
  </si>
  <si>
    <t>2016-2018</t>
  </si>
  <si>
    <t>80</t>
  </si>
  <si>
    <t>那洲后朗排洪渠综合整治工程</t>
  </si>
  <si>
    <t>位于那洲后朗排洪渠，将排入渠道的污水截污纳管，并对现状排洪渠约400米的渠道清淤，新增暗涵水闸等，综合改造范围全长约0.92千米。</t>
  </si>
  <si>
    <t>珠高发投〔2020〕87号</t>
  </si>
  <si>
    <t>81</t>
  </si>
  <si>
    <t>大南山森林公园防火通道边坡加固覆绿工程</t>
  </si>
  <si>
    <t>工程位于中山大学珠海校区内，工程主要建设内容包括：防护工程、绿化工程及排水工程等。</t>
  </si>
  <si>
    <t>珠高发投（2020）17号</t>
  </si>
  <si>
    <t>82</t>
  </si>
  <si>
    <t>淇澳大桥污水提升泵站配套管网工程</t>
  </si>
  <si>
    <t>淇澳大桥污水提升泵站配套管网建设，包括进水管及出水管，总长约1000m。</t>
  </si>
  <si>
    <t>珠高发投（2017）120号</t>
  </si>
  <si>
    <t>83</t>
  </si>
  <si>
    <t>留诗山排洪渠（东岸片区段）截污整治工程</t>
  </si>
  <si>
    <t>本工程位于高新区东岸社区，工程主要内容为留诗山排洪渠（东岸片区段）截污管道的敷设，规模为新建污水截流干管DN400-DN600,主管总长约1345米。</t>
  </si>
  <si>
    <t>2015-2016</t>
  </si>
  <si>
    <t>珠发改高新（2014）74号</t>
  </si>
  <si>
    <t>84</t>
  </si>
  <si>
    <t>UIC校园二期项目红线内高压电线迁改</t>
  </si>
  <si>
    <t>拆除原架空线、杆塔、原有电缆，新建公用户外开关箱、新建架空线。</t>
  </si>
  <si>
    <t>珠高发投〔2021〕77号</t>
  </si>
  <si>
    <t>85</t>
  </si>
  <si>
    <t>中珠渠南路（南围段）及港湾北路路灯安装工程</t>
  </si>
  <si>
    <t>项目位于金鼎，主要建设内容为路灯及路灯箱变安装，道路全长约为1852米，路灯113杆，箱变一个，预算资金209.63万，施工合同价178.13万。</t>
  </si>
  <si>
    <t>珠高发投〔2018〕226号</t>
  </si>
  <si>
    <t>86</t>
  </si>
  <si>
    <t>珠海市高新区金鼎花园老旧小区改造工程</t>
  </si>
  <si>
    <t>建设范围：高新区金鼎花园小区。建设内容：1.建筑本体修缮：楼梯和公共空间更新改造、建筑外立面改造、屋面整修、节能改造、无障碍及适老化设施改造、建筑配套 设施改造等； 2.基础设施改造：小区道路整治、给排水设施改造、供配电 和照明设施改造、智慧设施改造建设、燃气设施改造、垃圾分类与环卫设施改造、消防安全保障、无障碍设施改造等； 3.小区环境整治：小区风貌整治、公共空间改造、绿化环境 整治、停车设施整治、标识系统改造； 4.服务设施提升：文体活动设施改造、功能性服务设施改造等。</t>
  </si>
  <si>
    <t>珠高发投〔2023〕31号</t>
  </si>
  <si>
    <t>87</t>
  </si>
  <si>
    <t>唐南路延长段工程</t>
  </si>
  <si>
    <t>项目位于高新区，整体呈南北走向，北起华夏学校（北师大珠海附中）路，沿马山山脚绕唐家老村外围，南与已建唐南路相连，接至港湾大道，道路设计全长约1130.466米。主要建设内容包括道路工程、交通工程、安监工程、管线工程、照明工程、绿化景观工程等。</t>
  </si>
  <si>
    <t>2017-2022</t>
  </si>
  <si>
    <t>珠高发投[2017]61号</t>
  </si>
  <si>
    <t>88</t>
  </si>
  <si>
    <t>金凤排洪渠（南围段）及场地平整工程</t>
  </si>
  <si>
    <t>项目位于高新区南围及后环片区，上游接已建成的金凤排洪渠防洪墙，下游接预留的南围水闸位置。本工程拟进行整治河长1.483km,新建护岸2.966km,滩地平整0.35km2，主要建设内容包括渠道工程、河道整治工程、清淤疏浚工程、滩地平整工程、景观防护工程等。</t>
  </si>
  <si>
    <t>珠高发投〔2018〕70号</t>
  </si>
  <si>
    <t>89</t>
  </si>
  <si>
    <t>UIC新校区道路北延段工程</t>
  </si>
  <si>
    <t>项目位于高新区，共有市政道路2条，次干路等级，设计总长度2948.142 mm。项目起点接“UIC新校区项目市政配套路工程（在建）”，终点与现状金唐西路相交。道路等级为城市次干路，道路红线宽度为24 m，设计行车速度：30km/h。主要建设内容包括道路工程、污水工程、雨水工程、给水工程、预留沟工程、电缆沟工程、照明工程、通信管沟工程、交通设施、安监设施、绿化景观工程等，并预留燃气管位。</t>
  </si>
  <si>
    <t>珠高发投〔2017〕80号</t>
  </si>
  <si>
    <t>90</t>
  </si>
  <si>
    <t>宁堂村口环境整治工程</t>
  </si>
  <si>
    <t>工程位于珠海高新区金凤路东侧，主要建设内容为对宁堂村口进行环境整治，整治面积约10793平方米，包括景观工程、绿化工程、给排水工程和电气工程等。</t>
  </si>
  <si>
    <t>珠高发投〔2021〕49号</t>
  </si>
  <si>
    <t>91</t>
  </si>
  <si>
    <t>高新区垃圾分类宣传教育基地工程</t>
  </si>
  <si>
    <t>项目位于珠海市高新区唐淇路垃圾收纳场垃圾分拣中心。设计总面积约877平方米，设有科普区、互动体验区和手工科普教室。主要建设内容包括新建门窗，室内墙面、天花制作，安装成品柜、垃圾降解周期沙盘、垃圾分类魔法墙、垃圾利用率宣教电子书等装饰装修工程。</t>
  </si>
  <si>
    <t>珠高发投（2021）47号</t>
  </si>
  <si>
    <t>92</t>
  </si>
  <si>
    <t>京珠高速辅道污水主干管改造工程</t>
  </si>
  <si>
    <t>本工程位于高新区京珠高速辅道，主要工程内容：(1)新建管径为D1500污水干管约586米，采用顶管工艺进行施工；(2)对京珠高速辅道起点至珠海华熙大众亚洲旗舰店前的现状污水干管进行清淤和检测。</t>
  </si>
  <si>
    <t>珠高发投[2017]5号</t>
  </si>
  <si>
    <t>93</t>
  </si>
  <si>
    <t>淇澳红树林景观改造工程</t>
  </si>
  <si>
    <t>对淇澳红树林周边景观改造。</t>
  </si>
  <si>
    <t>珠高发投〔2020〕80号</t>
  </si>
  <si>
    <t>94</t>
  </si>
  <si>
    <t>唐中支路工程</t>
  </si>
  <si>
    <t>新建道路实施长度约208m，总体走向为南北走向，道路等级为城市支路，红线宽度为15m。建设内容包括：道路工程、管线综合工程、交通工程、照明工程、景观工程等。</t>
  </si>
  <si>
    <t>珠高发投〔2021〕12号</t>
  </si>
  <si>
    <t>95</t>
  </si>
  <si>
    <t>金凤排洪渠东侧环境整治工程</t>
  </si>
  <si>
    <t>工程位于珠海高新区金凤排洪渠东侧，主要建设内容为对金凤排洪渠东侧进行环境整治，整治面积约15412平方米，包括景观工程、绿化工程、给排水工程和电气工程等。</t>
  </si>
  <si>
    <t>珠高发投〔2021〕48号</t>
  </si>
  <si>
    <t>96</t>
  </si>
  <si>
    <t>鸡山排洪渠截污整治工程</t>
  </si>
  <si>
    <t>修建D400-500截污长约660米污水管道及1600米渠道清淤。</t>
  </si>
  <si>
    <t>2014-2015</t>
  </si>
  <si>
    <t>珠发改高新（2014）79号</t>
  </si>
  <si>
    <t>97</t>
  </si>
  <si>
    <t>淇澳社区污水处理工程</t>
  </si>
  <si>
    <t>1座生态处理池、污水管网约700米、绿道面积约2358㎡、绿化面积约1469㎡。</t>
  </si>
  <si>
    <t>珠高发投〔2019〕15号</t>
  </si>
  <si>
    <t>98</t>
  </si>
  <si>
    <t>金鼎中学后门道路改造提升工程</t>
  </si>
  <si>
    <t>该项目位于金鼎片区，接金唐东路跟歧关路，长度380米，双向两车道，工程内容为路面提升改造。</t>
  </si>
  <si>
    <t>珠高发投〔2019〕97号</t>
  </si>
  <si>
    <t>99</t>
  </si>
  <si>
    <t>金鼎敬老院南侧配套道路金文路西延段工程</t>
  </si>
  <si>
    <t>该项目为新建道路，设计长度237.12米，规划为城市支路，宽20米。新建市政道路，包括交通工程、绿化工程、照明工程、通信工程、给排水工程、预留燃气管道等。</t>
  </si>
  <si>
    <t>珠高发投〔2021〕22号</t>
  </si>
  <si>
    <t>100</t>
  </si>
  <si>
    <t>淇澳水文塔周边环境改造工程</t>
  </si>
  <si>
    <t>项目位于淇澳岛东南面，临珠海国家学校，工程主要以小区域内的环境整治为主，设计面积约8100㎡，实施范围基本处于现有海堤平台上，沥青面积约296㎡，铺装面积约2951㎡（其中花岗岩2596.53㎡），绿化面积约4385㎡，海绵城市面积约304㎡，其主要建设内容：在海堤平台新建步道；新建海堤栏杆；新建给排水及照明系统；新建海绵城市；新建绿化；翻新水文塔外立面及其附属连桥等。</t>
  </si>
  <si>
    <t>珠高发投〔2021〕42号</t>
  </si>
  <si>
    <t>101</t>
  </si>
  <si>
    <t>金峰西路路面提升工程</t>
  </si>
  <si>
    <t>本项目位于珠海高新区金峰西路，道路全场2.7km，道路等级为城市次干路，双向4车道，主要工程内容包括道路路面加铺沥青、交通设施工程、治安监控设施、管线工程、绿化工程、以及增设金峰西路交金鸿六路路口设置等。</t>
  </si>
  <si>
    <t>珠高发投〔2017〕132号</t>
  </si>
  <si>
    <t>102</t>
  </si>
  <si>
    <t>北京师范大学（珠海）附属高级中学人行过街设施工程</t>
  </si>
  <si>
    <t>本工程位于北京师范大学（珠海）附属高级中学正门前，本工程新建1座钢箱梁人行天桥，天桥长度29.8m，桥面款4.3m，净宽4.0m，桥面面积335㎡，祝桥中心线与华夏路正交，跨越现状车行道，桥下净空不小于5m等。</t>
  </si>
  <si>
    <t>珠高发投[2016]101号</t>
  </si>
  <si>
    <t>103</t>
  </si>
  <si>
    <t>区生活垃圾分拣中心</t>
  </si>
  <si>
    <t>本项目建设内容为生活垃圾分拣中心，主要为一层轻钢结构，项目位于唐家垃圾填埋场一侧，建筑物地上1 层，地下 0 层，建筑一总高度5.3米，建筑二总高度4.5米，总用地面积约3739.41㎡，总建筑面积约1647.86㎡；</t>
  </si>
  <si>
    <t>珠高发投[2020]86号</t>
  </si>
  <si>
    <t>104</t>
  </si>
  <si>
    <t>金凤桥西侧防风林环境整治（二期）工程</t>
  </si>
  <si>
    <t>对金凤桥周边环境整治工程。</t>
  </si>
  <si>
    <t>2019-2019</t>
  </si>
  <si>
    <t>珠高发投〔2021〕4号</t>
  </si>
  <si>
    <t>105</t>
  </si>
  <si>
    <t>科技创新海岸园区文体公园工程</t>
  </si>
  <si>
    <t>本项目位于高新区科技创新海岸，附近工厂较多，项目以完善区域活动空间为主，主要建设内容包括运动场地、活动广场、驿站、休闲观景区等。</t>
  </si>
  <si>
    <t>珠高发投〔2019〕87号</t>
  </si>
  <si>
    <t>106</t>
  </si>
  <si>
    <t>高新区2019年森林碳汇工程</t>
  </si>
  <si>
    <t>主要内容包括治理面积约532800平方米，其中套种补植套种326340平方米、更新改造206460平方米、永久性宣传牌1个等。</t>
  </si>
  <si>
    <t>珠高发投（2019）91号</t>
  </si>
  <si>
    <t>107</t>
  </si>
  <si>
    <t>那洲涌景观及水质整治工程</t>
  </si>
  <si>
    <t>后朗沟下游900米及那溪河整治长度约为下游850米清淤整治、水质处理。</t>
  </si>
  <si>
    <t>珠发改高新[2014]6号</t>
  </si>
  <si>
    <t>108</t>
  </si>
  <si>
    <t>原永丰猪场地块场地平整工程</t>
  </si>
  <si>
    <t>主要工程内容为场地平整、附着物拆除，树木清理4.5万平方，挖运土方约6万方。</t>
  </si>
  <si>
    <t>珠高发投〔2022〕32号</t>
  </si>
  <si>
    <t>109</t>
  </si>
  <si>
    <t>会同村道路面提升工程</t>
  </si>
  <si>
    <t>主要工程内容为铺设沥青罩面16214平方米，混凝土仿花岗岩侧石5886米，水泥板块病害处理约2159平方米等。</t>
  </si>
  <si>
    <t>珠高发投〔2019〕106号</t>
  </si>
  <si>
    <t>110</t>
  </si>
  <si>
    <t>金凤路凤凰山隧道北侧中央隔离带等改造提升工程</t>
  </si>
  <si>
    <t>金凤路凤凰山隧道北侧中央隔离带等改造提升工程位于金凤路。北起金凤路交港湾大道路口，南至北师大隧道出口，总长约4060米，实施内容包括金凤路中央隔离带新建绿化及改造绿化、北师大隧道上方导流岛新建绿化、绿化给水安装等。</t>
  </si>
  <si>
    <t>珠高发投〔2021〕71号</t>
  </si>
  <si>
    <t>111</t>
  </si>
  <si>
    <t>高新区2020年度森林碳汇造林工程</t>
  </si>
  <si>
    <t>项目位于高新区唐家湾镇中山大学珠海校区内的林地和凤凰山隧道（高新区往香洲区方向左侧）附近。造林总面积约532800平方米，本项目主要内容包括补植套种、更新改造、林地清理等。</t>
  </si>
  <si>
    <t>珠高发投〔2021〕69号</t>
  </si>
  <si>
    <t>112</t>
  </si>
  <si>
    <t>高新区2021年高质量水源林造林工程</t>
  </si>
  <si>
    <t>本项目造林总面积约533333平方米，本项目主要内容套种补植套种约306360平方米、更新改造、林地清理、开设山路等。</t>
  </si>
  <si>
    <t>珠高发投〔2021〕72号</t>
  </si>
  <si>
    <t>113</t>
  </si>
  <si>
    <t>上栅社区污水处理工程</t>
  </si>
  <si>
    <t>本工程整治渠道全长约为350米，在排水渠上驾设1座500m3/d的一体化污水处理设施等工程。</t>
  </si>
  <si>
    <t>2016-2016</t>
  </si>
  <si>
    <t>珠发改高新〔2015〕101号</t>
  </si>
  <si>
    <t>114</t>
  </si>
  <si>
    <t>辖区台风受损海堤挡墙及护栏等修复工程</t>
  </si>
  <si>
    <t>受山竹台风影响的美丽湾至淇澳岛范围内受损海堤挡墙、步道、护栏及绿化进行修复。</t>
  </si>
  <si>
    <t>珠高发投〔2021〕36号</t>
  </si>
  <si>
    <t>115</t>
  </si>
  <si>
    <t>淇澳红树林公共停车场工程</t>
  </si>
  <si>
    <t>增加淇澳红树林公共停车场。</t>
  </si>
  <si>
    <t>珠高发投〔2020〕76号</t>
  </si>
  <si>
    <t>116</t>
  </si>
  <si>
    <t>京珠高速西辅道主干管清淤及普查工程</t>
  </si>
  <si>
    <t>本工程位于珠海高新区，主要建设内容为 DN400管道清淤约 33米、DN1500 管道清淤约967米，淤泥弃运共约 1160 立方米。</t>
  </si>
  <si>
    <t>珠高发投[2019]6号</t>
  </si>
  <si>
    <t>117</t>
  </si>
  <si>
    <t>高新区公路安全生命防护工程</t>
  </si>
  <si>
    <t>主要工程内容为改善行车安全实施的标志线约5230㎡、护栏约580m、警示桩约1024个、减速设施、完善边沟排水设施、警示设施等。</t>
  </si>
  <si>
    <t>珠高发投 (2017)65号</t>
  </si>
  <si>
    <t>118</t>
  </si>
  <si>
    <t>留诗山排洪渠（下栅下村段）截污整治工程</t>
  </si>
  <si>
    <t>本工程位于高新区下栅下村，工程主要内容为新建长度约为656米、管径为D400的截污管，安装一体化污水处理设施1台（日处理量为500m³）等。</t>
  </si>
  <si>
    <t>珠发改高新〔2015〕57号</t>
  </si>
  <si>
    <t>119</t>
  </si>
  <si>
    <t>下栅防风林场地平整工程</t>
  </si>
  <si>
    <t>港湾大道与金凤路交接路口西北侧，主要工程内容为场地清理、新开工围挡、场地挖填土方。</t>
  </si>
  <si>
    <t>珠高发投〔2021〕3号</t>
  </si>
  <si>
    <t>120</t>
  </si>
  <si>
    <t>淇澳五一路路面提升及白石街广场周边临时排水工程</t>
  </si>
  <si>
    <t>对五一路周边排水官网改造及清淤。</t>
  </si>
  <si>
    <t>珠高发投{2019}86号</t>
  </si>
  <si>
    <t>121</t>
  </si>
  <si>
    <t>珠海市香山（岐澳）古驿道（唐家湾段）工程</t>
  </si>
  <si>
    <t>主要工程内容为登山步道7740㎡，古驿道修复1500㎡，驿亭2个。主要建设内容包括登山道、驿亭、景观平台、景观配套设施、古驿道标识系统、古驿道文化保护等广场铺砖、环境整治、绿化景观提升等。</t>
  </si>
  <si>
    <t>珠高发投(2017)73号</t>
  </si>
  <si>
    <t>122</t>
  </si>
  <si>
    <t>远大美域市政公园提升改造工程</t>
  </si>
  <si>
    <t>远大美域市政公园提升改造工程位于珠海高新区港湾大道与唐淇路交叉口东侧，本工程建设面积约1.09万平方米，本项目主要根据公园定位的转换，为后环社区服务中心增加配套设施，如：新建石材步道、社区舞台、社区宣传栏以及树池和绿化改造提升等。</t>
  </si>
  <si>
    <t>珠高发投〔2021〕75号</t>
  </si>
  <si>
    <t>123</t>
  </si>
  <si>
    <t>宁堂社区排水管（渠）配套工程</t>
  </si>
  <si>
    <t>新建污水管（渠）约100米、污水管约65米。</t>
  </si>
  <si>
    <t>2017-2017</t>
  </si>
  <si>
    <t>珠高发投〔2017〕7号</t>
  </si>
  <si>
    <t>124</t>
  </si>
  <si>
    <t>淇澳海堤周边环境整治工程</t>
  </si>
  <si>
    <t>淇澳海堤周边的绿化及美化工作。</t>
  </si>
  <si>
    <t>珠高发投〔2021〕11号</t>
  </si>
  <si>
    <t>125</t>
  </si>
  <si>
    <t>前环海岸线绿带景观及配套工程</t>
  </si>
  <si>
    <t>项目位于高新区前岛环路南侧，其中新建部分18.6万平方米，改造部分24.4万平方米，主要工程内容：景观工程、绿化工程、道路工程、管线工程等。</t>
  </si>
  <si>
    <t>2010-2021</t>
  </si>
  <si>
    <t>珠高发投〔2019〕102号</t>
  </si>
  <si>
    <t>126</t>
  </si>
  <si>
    <t>前岛环路（泰盈.泰盈玖悦湾段）北侧绿地景观提升工程</t>
  </si>
  <si>
    <t>清理现场长势不良的乔灌木及地被，塑造微地形景观，铺种草皮约32440平方米，新建给水喷灌设施。</t>
  </si>
  <si>
    <t>珠高发投〔2017〕70号</t>
  </si>
  <si>
    <t>127</t>
  </si>
  <si>
    <t>情侣北路延长段海岸线配套工程</t>
  </si>
  <si>
    <t>该项目为前环海岸线绿带景观及配套工程试验段，内容为景观提升及配套工程，造价374.82万元。</t>
  </si>
  <si>
    <t>珠高发投〔2020〕75号</t>
  </si>
  <si>
    <t>128</t>
  </si>
  <si>
    <t>2017年度高新区地质灾害点治理工程</t>
  </si>
  <si>
    <t>主要工程内容为治理山体边坡约75m，面积约2340㎡，包括边坡修整、支挡加固措施（坡面采用锚杆+方形格构梁支架）、坡脚现有排水沟修整、边坡绿化等。</t>
  </si>
  <si>
    <t>珠高发投（2018）101号</t>
  </si>
  <si>
    <t>129</t>
  </si>
  <si>
    <t>高新区兴北路至金唐东路轻轨桥美化工程</t>
  </si>
  <si>
    <t>本工程位于珠海市高新区，项目为广珠城际铁路高新区兴北路至金唐东路范围。主要建设内容包括：桥体、桥墩以及附属构筑物的表面清洗和喷刷漆体。</t>
  </si>
  <si>
    <t>珠高发投〔2021〕62号</t>
  </si>
  <si>
    <t>130</t>
  </si>
  <si>
    <t>官塘社区及红花山森林公园配套公厕建设工程</t>
  </si>
  <si>
    <t>本项目包含两个公厕，分别位于官塘社区官塘三村公园内以及红花山森林公园内。建设内容为新建公厕。</t>
  </si>
  <si>
    <t>珠高发投〔2021〕10号</t>
  </si>
  <si>
    <t>131</t>
  </si>
  <si>
    <t>后环社区及后环公园公厕建设工程</t>
  </si>
  <si>
    <t>项目含有两个公厕；均位于高新区后环社区，后环公园内新建公厕，占地面积：127.19平米，建筑面积102.65平米。后环社区新建公厕：占地面积约80平米。</t>
  </si>
  <si>
    <t>珠高发投〔2020〕44号</t>
  </si>
  <si>
    <t>132</t>
  </si>
  <si>
    <t>2018年社区文体公园工程</t>
  </si>
  <si>
    <t>主要工程内容为整理绿化用地4824㎡、种植乔木56棵、铺设台湾草1327.1㎡、灯类安装37盏等。</t>
  </si>
  <si>
    <t>珠高发投（2018）206号</t>
  </si>
  <si>
    <t>133</t>
  </si>
  <si>
    <t>警备区路灯改造工程</t>
  </si>
  <si>
    <t>本工程位于珠海高新区警备区现状小区道路，主要工程内容为拆除现状多头庭院灯后对道路沿线两侧绿化带设置8m及6m五头LED中华灯124套，沿线改造长度约2155m等。</t>
  </si>
  <si>
    <t>珠高发投〔2020〕51号</t>
  </si>
  <si>
    <t>134</t>
  </si>
  <si>
    <t>高新区金鼎文化广场公共地下人防工程</t>
  </si>
  <si>
    <t>建设于高新区金鼎市场后，金峰路170米，金鼎文化广场地下一层，总建筑面积约为11003.92平方米，其中设二等人员掩蔽所单元三个，设人防综合物资库单元一个，人防区域电站一个（防护等级为核6级、常6级）。 建设内容包括：基坑支护、土建工程、给排水工程、消防工程、喷淋工程、电气工程、防雷工程、通风工程。</t>
  </si>
  <si>
    <t>珠高发投〔2016〕173号</t>
  </si>
  <si>
    <t>135</t>
  </si>
  <si>
    <t>情侣北路（南段）片区市政道路工程（二期）-珠国土储2012-13、2011-20地块</t>
  </si>
  <si>
    <t>工程的设计规模及项目组成:本项项目位于珠海市唐家湾的石坑山填海区。珠国土储2012-13地块实施范围共包含含5条市政道路，分别为前湾二路、明海路、前湾四路、前湾五路、环海路，设设计总长度2103.097m，其中次干路总长度220m，支路总长度1883.097m。珠国土储2011-20地块实施范围共包含3条市政道路，分别为半岛六路、山海路 前岛环路~半岛六路)、云海路(半岛五 路~半岛六路),实施总长度 1253m,其中次干路总长度380m，支路总长度873m。</t>
  </si>
  <si>
    <t>136</t>
  </si>
  <si>
    <t>唐乐路至唐淇路段行道树亮化工程</t>
  </si>
  <si>
    <t>目位于高新区唐家湾镇，线路总长3.5公里，主要工作内容：唐乐路口至唐琪路段景观照明。</t>
  </si>
  <si>
    <t>珠高发投〔2021〕40号</t>
  </si>
  <si>
    <t>137</t>
  </si>
  <si>
    <t>广珠城际轨道（宁堂至港湾大道段）高架桥外观美化工程</t>
  </si>
  <si>
    <t>广珠城际轨道（宁堂至港湾大道段）高架桥清除爬山虎、桥体高压枪喷洗及喷涂外墙漆等美化。</t>
  </si>
  <si>
    <t>珠高发投〔2021〕41号</t>
  </si>
  <si>
    <t>138</t>
  </si>
  <si>
    <t>金峰中路沿线公交站改造工程</t>
  </si>
  <si>
    <t>项目位于金峰中路（下栅至金鼎医院段），该段一共有六个公交站台，其中两个为港湾式公交站台（不改造），四个为直线式公交站台（改造）。</t>
  </si>
  <si>
    <t>珠高发投〔2021〕64号</t>
  </si>
  <si>
    <t>139</t>
  </si>
  <si>
    <t>高新区D级桥梁维修加固工程</t>
  </si>
  <si>
    <t>工程内容包括歧关路中珠渠桥和港湾大道南方软件园桥维修，裂缝处理、修补桥面增加护栏。</t>
  </si>
  <si>
    <t>珠高发投〔2019〕41号</t>
  </si>
  <si>
    <t>140</t>
  </si>
  <si>
    <t>港湾大道（银海湾至鸡山段）山坡绿化美化工程</t>
  </si>
  <si>
    <t>本工程位于珠海高新区，主要建设内容为山体边坡种植绿化植物共约 6587 平方米及喷灌新建DN25-DN80的PE100给水管共约828米等。</t>
  </si>
  <si>
    <t>珠高发投[2019]3号</t>
  </si>
  <si>
    <t>141</t>
  </si>
  <si>
    <t>2016年度高新区地质灾害点治理工程</t>
  </si>
  <si>
    <t>主要工程内容为设计面积约7716㎡，其中包括公路局银坑办公楼旁长约150m，治理面积约1353㎡；美丽湾东北侧取水点长度约235m，治理面积约6363㎡等。</t>
  </si>
  <si>
    <t>珠高发投（2017）82号</t>
  </si>
  <si>
    <t>142</t>
  </si>
  <si>
    <t>香山（岐澳）古驿道（唐家湾段）本体段提升工程</t>
  </si>
  <si>
    <t>主要工程内容包括新建登山步道、修复古驿道、修建驿亭、修建景观平台等。</t>
  </si>
  <si>
    <t>珠高发投（2019）161号</t>
  </si>
  <si>
    <t>143</t>
  </si>
  <si>
    <t>正坑水库段路面提升工程</t>
  </si>
  <si>
    <t>本项目位于会同社区正坑水库旁，建设内容包括长度约1175m现有混凝土路面提升，新建排水沟、电缆沟。</t>
  </si>
  <si>
    <t>珠高发投〔2020〕47号</t>
  </si>
  <si>
    <t>144</t>
  </si>
  <si>
    <t>关于情侣北路（南段）片区两座污水提升泵站工程</t>
  </si>
  <si>
    <t>主要工程内容为新建1#污水提升泵站和2#污水提升泵站，配套建设DN500~DN800污水管约1100米。</t>
  </si>
  <si>
    <t>珠高发投【2015】236号</t>
  </si>
  <si>
    <t>145</t>
  </si>
  <si>
    <t>金唐东路（赛车场侧）环境整治工程</t>
  </si>
  <si>
    <t>该项目位于珠海唐家湾高新区，道路总体呈东西走向，东起金唐东路北段，西至哈工大路，工程主要内容包括人行道外侧至赛车场围墙绿化带景观提升。</t>
  </si>
  <si>
    <t>珠高发投〔2019〕119号</t>
  </si>
  <si>
    <t>146</t>
  </si>
  <si>
    <t>前环海堤防御台风临时加固及围挡工程</t>
  </si>
  <si>
    <t>海堤临时加固及围挡等。</t>
  </si>
  <si>
    <t>2018-2018</t>
  </si>
  <si>
    <t>珠高发投〔2019〕26号</t>
  </si>
  <si>
    <t>147</t>
  </si>
  <si>
    <t>会同社区体育公园工程</t>
  </si>
  <si>
    <t>建设场地总面积70000平方米，主要工程内容包括水吧和运动驿站（含管理用房）511平方米、广场、园路、林荫停车场、绿化景观、照明、健身设施、篮球场、田径运动场、配套、小品和排水渠等。</t>
  </si>
  <si>
    <t>珠高发投〔2019〕23号</t>
  </si>
  <si>
    <t>148</t>
  </si>
  <si>
    <t>原疗养院至银坑海岸线行道树亮化工程</t>
  </si>
  <si>
    <t>项目位于珠海市唐家湾镇，全长3.2公里，主要工作内容：美丽湾至叠石驿站，实施情况是在靠海一侧的榕树安装鸟巢灯，在靠海一侧的椰树安装照树灯。</t>
  </si>
  <si>
    <t>珠高发投〔2021〕5号</t>
  </si>
  <si>
    <t>149</t>
  </si>
  <si>
    <t>丁婶园水浸整治工程</t>
  </si>
  <si>
    <t>建设内容主要包括建设内容为新建长度约为375米的管涵，开挖临时排水沟438米等。</t>
  </si>
  <si>
    <t>珠发改高新〔2015〕52号</t>
  </si>
  <si>
    <t>150</t>
  </si>
  <si>
    <t>鸡山社区路灯电缆改造工程</t>
  </si>
  <si>
    <t>主要工程内容为埋设路灯电缆332m、C40砼面层22cm厚125.94㎡、6%水泥稳定石屑20cm厚125.94㎡、电缆接线井11座、破除现状水泥路面125.94㎡等。</t>
  </si>
  <si>
    <t>珠高发投（2018）205号</t>
  </si>
  <si>
    <t>151</t>
  </si>
  <si>
    <t>唐家湾镇文化站改造二期工程</t>
  </si>
  <si>
    <t>项目位于唐家湾镇山房路，主要建设内容包括建筑物，预算资金137.50万元，施工合同价69.77万元。</t>
  </si>
  <si>
    <t>珠高发改高新〔2015〕34号</t>
  </si>
  <si>
    <t>152</t>
  </si>
  <si>
    <t>唐淇路生态菜园景观工程</t>
  </si>
  <si>
    <t>主要工程内容为总用地面积约17200㎡，其中包括管理服务建筑面积为约406㎡，公共停车场约1208㎡，种植大乔木约109株，种植地被约6334㎡，回填种植土及微地形约4800m³等。</t>
  </si>
  <si>
    <t>珠高发投（2018）81号</t>
  </si>
  <si>
    <t>153</t>
  </si>
  <si>
    <t>唐家共乐园林分林相改造工程</t>
  </si>
  <si>
    <t>本工程位于唐家共乐园。工程主要内容包括对共乐园区内的林分林相改造区进行林地清理、整地挖穴、下基肥、种植观赏性较强的乡土阔叶树种，改造面积约 93 亩等。</t>
  </si>
  <si>
    <t>珠高发改[2014]20号</t>
  </si>
  <si>
    <t>154</t>
  </si>
  <si>
    <t>那溪河景观提升工程</t>
  </si>
  <si>
    <t>主要内容工程量包括：拆除现状混凝土栏杆40m、拆除现状金属栏杆50m、新安装花岗岩栏杆91m、铺设22cm厚C40水泥混凝土204㎡、加铺沥青混凝土363㎡等。</t>
  </si>
  <si>
    <t>珠高发投〔2018〕153号</t>
  </si>
  <si>
    <t>155</t>
  </si>
  <si>
    <t>金永一路附近高压电缆下地工程</t>
  </si>
  <si>
    <t>金永一路附近高压电缆下地工程现状架空线位于广东医谷（珠海）医疗产业加速基地、宝莱特血液净化厂、永丰村万泽珠海生物医药等多个市挂图作战重点项目范围内。</t>
  </si>
  <si>
    <t>珠高发投〔2021〕66号</t>
  </si>
  <si>
    <t>156</t>
  </si>
  <si>
    <t>情侣北路景观照明工程</t>
  </si>
  <si>
    <t>项目位于高新区唐家湾镇，线路总长3.4公里，主要工作内容：叠石路至鸡山路口靠海一侧的榕树安装鸟巢灯，鸡山路口至白埔路口情侣北沿线的葵树和椰树安装照树投光灯，叠石停车场与叠石小品安装LED投光灯。</t>
  </si>
  <si>
    <t>珠高发投〔2021〕58号</t>
  </si>
  <si>
    <t>157</t>
  </si>
  <si>
    <t>泵站改造提升工程</t>
  </si>
  <si>
    <t>主要工程内容为改造提升5座泵站，包括外墙面清晰6748平方米，室内墙面及顶棚翻新，新砌墙面103平方米、地面贴装、线槽、LED路灯等。</t>
  </si>
  <si>
    <t>珠高发投〔2017〕64号</t>
  </si>
  <si>
    <t>158</t>
  </si>
  <si>
    <t>淇澳游艇会配套市政工程</t>
  </si>
  <si>
    <t>位于淇澳岛东南，南芒湾北侧。主要建设内容为修建一条长约414米，宽24米双向车道的城市支路，包括道路工程、给水工程、污水工程、雨水工程、电缆沟工程、预留沟工程、照明工程、景观工程、交通工程和预留通讯工程等。</t>
  </si>
  <si>
    <t>2013-2014</t>
  </si>
  <si>
    <t>珠发改高新〔2012〕37号</t>
  </si>
  <si>
    <t>159</t>
  </si>
  <si>
    <t>唐南路市政道路工程</t>
  </si>
  <si>
    <t>本项目建设范围北起拟建的唐家古镇居民安置房，南与现状白埔路相连，接至港湾大道，道路全长311米，道路设计等级为城市次干路和城市支路，其中城市次干路约169米,城市支路约92米，中间渐变过渡段约50米。工程主要内容包括道路工程、给排水工程、通信工程、电缆沟工程、路灯工程和交通安监工程等。</t>
  </si>
  <si>
    <t>2014-2017</t>
  </si>
  <si>
    <t>珠发改高新[2014]46号</t>
  </si>
  <si>
    <t>160</t>
  </si>
  <si>
    <t>东岸社区（东南侧）村道工程</t>
  </si>
  <si>
    <t>本工程位于高新区东岸社区，主要工程内容包括修建一条长约407米，宽约8.5米村道。包括道路工程、排水工程、路灯工程和绿化工程。</t>
  </si>
  <si>
    <t>珠发改高新〔2014〕43号</t>
  </si>
  <si>
    <t>161</t>
  </si>
  <si>
    <t>港湾大道（下栅段）公共绿化带环境整治工程</t>
  </si>
  <si>
    <t>位于珠海高新区港湾大道（下栅段），主要建设内容包括场地清理约39708平方米、开挖土方约571立方米、回填土方约21933立方米等。</t>
  </si>
  <si>
    <t>珠高发投〔2019〕39号</t>
  </si>
  <si>
    <t>162</t>
  </si>
  <si>
    <t>潭井水库西副坝坝体除险加固工程</t>
  </si>
  <si>
    <t>副坝防渗灌浆处理等。</t>
  </si>
  <si>
    <t>珠发改高新（2014）16号</t>
  </si>
  <si>
    <t>163</t>
  </si>
  <si>
    <t>UIC配套污水集中处理工程</t>
  </si>
  <si>
    <t>主要工程内容为安装半地埋式一体化污水处理设施2台，新建设备基础及部分管网等。</t>
  </si>
  <si>
    <t>珠高发投〔2017〕66号</t>
  </si>
  <si>
    <t>164</t>
  </si>
  <si>
    <t>正坑水库坝体除险加固工程</t>
  </si>
  <si>
    <t>包括挡水建筑物、泄水建筑物、防汛建筑物、泄洪道交通桥、金属结构及大坝观测设施除险加固。</t>
  </si>
  <si>
    <t>珠发改高新（2014）41号</t>
  </si>
  <si>
    <t>165</t>
  </si>
  <si>
    <t>火炬中心南方基地用地南侧箱涵</t>
  </si>
  <si>
    <t>新增火炬中心南侧排水箱涵。</t>
  </si>
  <si>
    <t>珠高发改〔2015〕12号</t>
  </si>
  <si>
    <t>166</t>
  </si>
  <si>
    <t>远大美域排洪渠综合整治工程</t>
  </si>
  <si>
    <t>本工程（2019-440402-48-01-000129）位于珠海高新区远大美域小区和华发蔚蓝堡小区之间，工程主要建设内容为新建D300截污管300米，排洪渠内清淤及土方换填，整治范围自金云路至军事警备区围墙，涉及渠道长度约300米。</t>
  </si>
  <si>
    <t>珠高发投〔2019〕20号</t>
  </si>
  <si>
    <t>167</t>
  </si>
  <si>
    <t>那洲涌（后朗沟）截污整治工程</t>
  </si>
  <si>
    <t>本项目位于那洲社区，工程主要内容为截污整治约900米河涌，其中部分河段采取水体生态修复系统，部分采取收集沿途污水进入一体化污水处理设施（300m³/天）进行处理等，其中新建污水管（D400~D500）632米。</t>
  </si>
  <si>
    <t>珠发改高新（2014）68号</t>
  </si>
  <si>
    <t>168</t>
  </si>
  <si>
    <t>港湾大道休闲坐椅安装工程</t>
  </si>
  <si>
    <t>主要工程内容是港湾大道金凤路口至鸡山巴士站段和滨海绿道段安装休闲坐椅315张。</t>
  </si>
  <si>
    <t>珠高发投〔2016〕182号</t>
  </si>
  <si>
    <t>169</t>
  </si>
  <si>
    <t>港湾大道桥梁护栏改造工程</t>
  </si>
  <si>
    <t>位于港湾大道，主要建设内容为拆除金凤桥、南软桥及鸡山原有栏杆，并新建花岗岩栏杆约304米等。</t>
  </si>
  <si>
    <t>珠高发投〔2019〕31号</t>
  </si>
  <si>
    <t>170</t>
  </si>
  <si>
    <t>金官路综合整治提升工程</t>
  </si>
  <si>
    <t>本工程位于金官路，主要工程内容包括道路整治提升管线整治提升、交通设施整治提升、景观绿化整治提升、路灯整治提升等。</t>
  </si>
  <si>
    <t>2014-2016</t>
  </si>
  <si>
    <t>珠发改高新[2014]62号</t>
  </si>
  <si>
    <t>171</t>
  </si>
  <si>
    <t>雅迪高压电缆迁移工程</t>
  </si>
  <si>
    <t>本项目位于高新区。本工程主要内容包括对雅迪公司原有穿过准备施工的金宏威工业、客运站用地的电缆线路进行改造更换路段，电缆总长约 2380 米，其中新增电缆约 1381米。</t>
  </si>
  <si>
    <t>2014-2014</t>
  </si>
  <si>
    <t>珠发改高新[2014]33号</t>
  </si>
  <si>
    <t>172</t>
  </si>
  <si>
    <t>解放万山群岛烈士纪念碑周边环境整治工程</t>
  </si>
  <si>
    <t>对解放万山群岛烈士纪念碑的绿化及美化。</t>
  </si>
  <si>
    <t>珠高发投〔2016〕188号</t>
  </si>
  <si>
    <t>173</t>
  </si>
  <si>
    <t>淇澳村口广场改造提升工程</t>
  </si>
  <si>
    <t>主要工程内容为改造提升面积约8636㎡，包括广场铺装、环境整治、绿化景观提升等。</t>
  </si>
  <si>
    <t>珠高发投 （2016）136号</t>
  </si>
  <si>
    <t>174</t>
  </si>
  <si>
    <t>淇澳东涌闸排水系统改造工程</t>
  </si>
  <si>
    <t>本工程位于淇澳岛东涌闸旁，主要建设内容有：填塘基、修涵管和建节制闸等工程。</t>
  </si>
  <si>
    <t>珠高发投〔2017〕53号</t>
  </si>
  <si>
    <t>175</t>
  </si>
  <si>
    <t>淇澳海堤东涌闸重建工程</t>
  </si>
  <si>
    <t>重建东涌闸1座，为双孔闸，单孔净宽4米；新建管理房80平方米，加固东涌闸至白角头山段海堤120米。</t>
  </si>
  <si>
    <t>珠发改高新〔2013〕23号</t>
  </si>
  <si>
    <t>176</t>
  </si>
  <si>
    <t>后环社区居委会新办公场所装修工程</t>
  </si>
  <si>
    <t>位于珠海高新区后环社区，主要工程内容为装修面积约448平方米的居委会办公室等。</t>
  </si>
  <si>
    <t>珠高发投[2016]172号</t>
  </si>
  <si>
    <t>177</t>
  </si>
  <si>
    <t>中珠副渠水闸变压器安装工程</t>
  </si>
  <si>
    <t>本工程位于科技创新海岸中珠副渠，主要工程内容包括建设箱式变压器一台、10KV分界户外开关箱1个、电力电缆等。</t>
  </si>
  <si>
    <t>2015-2015</t>
  </si>
  <si>
    <t>珠高发改（2015）142号</t>
  </si>
  <si>
    <t>178</t>
  </si>
  <si>
    <t>蓉镜湖周边绿化改造提升工程</t>
  </si>
  <si>
    <t>蓉镜胡周边景观绿化。</t>
  </si>
  <si>
    <t>珠高发投〔2016〕186号</t>
  </si>
  <si>
    <t>179</t>
  </si>
  <si>
    <t>唐家共乐园配套设施改造工程</t>
  </si>
  <si>
    <t>唐家共乐园的绿化及美化。</t>
  </si>
  <si>
    <t>珠高发投〔2016〕187号</t>
  </si>
  <si>
    <t>180</t>
  </si>
  <si>
    <t>科技二路及创新三路污水管网改造工程</t>
  </si>
  <si>
    <t>位于珠海高新区科技二路及创新三路，主要建设内容为对D1000、D600污水管进行改造，改建污水管网长度约80米，其中D1000污水管约50米，D600污水管约30米。</t>
  </si>
  <si>
    <t>珠高发投〔2019〕21号</t>
  </si>
  <si>
    <t>181</t>
  </si>
  <si>
    <t>南围1号闸基础加固工程</t>
  </si>
  <si>
    <t>对水闸出海口基础实施抛石防冲以及修复防浪墙。</t>
  </si>
  <si>
    <t>珠高发改〔2015〕14号</t>
  </si>
  <si>
    <t>182</t>
  </si>
  <si>
    <t>永丰社区污水处理工程</t>
  </si>
  <si>
    <t>修复生态水池，增加污水处理设备，种植水池植物、恢复周边绿化等。</t>
  </si>
  <si>
    <t>珠高发投〔2018〕68号</t>
  </si>
  <si>
    <t>183</t>
  </si>
  <si>
    <t>广珠城际轨道（珠海北站至港湾大道段）高架桥外观美化工程</t>
  </si>
  <si>
    <t>广珠城际轨道（珠海北站至港湾大道段）高架桥清除爬山虎、桥体高压枪喷洗及喷涂外墙漆等美化。</t>
  </si>
  <si>
    <t>珠高发投〔2020〕71号</t>
  </si>
  <si>
    <t>184</t>
  </si>
  <si>
    <t>银星社区污水处理工程</t>
  </si>
  <si>
    <t>建设内容主要包括1039米污水管、1230米雨水管。</t>
  </si>
  <si>
    <t>珠高发改〔2016〕31号</t>
  </si>
  <si>
    <t>185</t>
  </si>
  <si>
    <t>唐家第二工业区配套道路工程</t>
  </si>
  <si>
    <t>本工程位于高新区唐家第二工业区周边，包括规划A路和唐中路，总长约为621米，其中规划A路约为288米，道路等级为区内道路，唐中路约为333米，道路等级为城市支路，工程主要内容包括道路、软基处理、管网、电缆沟、照明、安监、绿化等。</t>
  </si>
  <si>
    <t>珠高发投〔2016〕82号</t>
  </si>
  <si>
    <t>186</t>
  </si>
  <si>
    <t>会同社区污水处理工程</t>
  </si>
  <si>
    <t>增加会同社区污水处理设施及周边管网。</t>
  </si>
  <si>
    <t>珠发改高新（2015）51号</t>
  </si>
  <si>
    <t>187</t>
  </si>
  <si>
    <t>金凤排洪渠修复工程</t>
  </si>
  <si>
    <t>对现有渠道进行修复。</t>
  </si>
  <si>
    <t>珠高发改〔2014〕196号</t>
  </si>
  <si>
    <t>188</t>
  </si>
  <si>
    <t>金峰北路（南围段）慢行系统改造工程</t>
  </si>
  <si>
    <t>本工程位于金峰北路，道路全长约1650米，工程主要内容为新建自行车道等慢行系统专用通道，包括绿化迁移、行路砖铺装、铺设沥青绿道等。</t>
  </si>
  <si>
    <t>珠发改高新[2014]56号</t>
  </si>
  <si>
    <t>189</t>
  </si>
  <si>
    <t>金鸿四路及金峰北路污水管网改造工程</t>
  </si>
  <si>
    <t>项目位于高新区金鼎工业园金鸿四路、科技创新海岸园区金峰北路，改造污水管约110m。</t>
  </si>
  <si>
    <t>珠高发投〔2019〕18号</t>
  </si>
  <si>
    <t>190</t>
  </si>
  <si>
    <t>港湾大道银坑原疗养院泵站周边环境提升工程</t>
  </si>
  <si>
    <t>项目总面积约6000平方米，主要包括地下管道设置、场地平整、休闲广场、廊架、户外设施、种植绿化等。</t>
  </si>
  <si>
    <t>珠高发投〔2019〕103号</t>
  </si>
  <si>
    <t>191</t>
  </si>
  <si>
    <t>金星垦区南围2号闸岸墙坍塌修复工程</t>
  </si>
  <si>
    <t>挡墙拆除重建约14米，启闭设备更换。</t>
  </si>
  <si>
    <t>珠高发改〔2014〕154号</t>
  </si>
  <si>
    <t>192</t>
  </si>
  <si>
    <t>东岸水闸加固工程</t>
  </si>
  <si>
    <t>对现有水闸基础进行加固，前后抛石防冲。</t>
  </si>
  <si>
    <t>珠高发改（2015）13号</t>
  </si>
  <si>
    <t>193</t>
  </si>
  <si>
    <t>淇澳白石街广场公厕改建工程</t>
  </si>
  <si>
    <t>澳白石街广场公厕改建，公厕基底面积101.26平方米，建筑面积71.25平方米。</t>
  </si>
  <si>
    <t>珠高发投〔2019〕27号</t>
  </si>
  <si>
    <t>194</t>
  </si>
  <si>
    <t>官塘社区综合服务中心装修工程</t>
  </si>
  <si>
    <t>对官塘社区服务中心装修。</t>
  </si>
  <si>
    <t>珠高发投〔2018〕148号</t>
  </si>
  <si>
    <t>195</t>
  </si>
  <si>
    <t>珠海市军队离休退休干部服务中心高新区服务站环境整治提升工程</t>
  </si>
  <si>
    <t>军休所小区占地面积约7345m2，本次环境整治提升面积约5189m2。提升内容包括：小区道路改造、场地内部排水管网改造、景观绿化提升、照明提升等环境配套工程。</t>
  </si>
  <si>
    <t>珠高发投〔2020〕94号</t>
  </si>
  <si>
    <t>196</t>
  </si>
  <si>
    <t>金鼎官塘水北排洪渠截污整治工程</t>
  </si>
  <si>
    <t>主要对官塘水北排洪渠进行渠底清淤及敷设截污管，整治长度约1057米。</t>
  </si>
  <si>
    <t>珠发改高新（2013）28号</t>
  </si>
  <si>
    <t>197</t>
  </si>
  <si>
    <t>官塘商业街路及鸡山桥垃圾房改造工程</t>
  </si>
  <si>
    <t>项目位于高新区鸡山桥旁，主要为原垃圾房拆除重建。建一个压缩机位，建筑面积约60平方米。</t>
  </si>
  <si>
    <t>珠高发投〔2018〕220号</t>
  </si>
  <si>
    <t>198</t>
  </si>
  <si>
    <t>智能制造产业园配套项目3(金唐西路剩余配套工程)</t>
  </si>
  <si>
    <t>规划道路长度为6630.847m，规划等级为城市主干道，双向六车道，将建设规划路幅的剩余部分（路滑袋、慢行通道、电缆沟、通信管沟等）</t>
  </si>
  <si>
    <t>珠高发投（2017）12号</t>
  </si>
  <si>
    <t>199</t>
  </si>
  <si>
    <t>东岸南路三超公司段道路工程</t>
  </si>
  <si>
    <t>道路长180米，宽12米。包括道路、给水、雨水、污水、电缆沟、预留沟、照明、绿化景观工程和交通实施工程等。</t>
  </si>
  <si>
    <t>珠发改高新[2013]15号</t>
  </si>
  <si>
    <t>200</t>
  </si>
  <si>
    <t>高新区行政服务大厅装修工程</t>
  </si>
  <si>
    <t>装修面积约680平方米，主要建设内容为室内精装修，包括墙砖、地砖、隔断、吊顶、定制桌椅等。</t>
  </si>
  <si>
    <t>珠发改高新[2014]61号</t>
  </si>
  <si>
    <t>201</t>
  </si>
  <si>
    <t>会同驿站西侧场地平整工程</t>
  </si>
  <si>
    <t>本工程项目位于高新区会同村会同驿站西侧，主要工程内容为场地平整，平整面积约1.6万平方米，填土量约为9600立方米。</t>
  </si>
  <si>
    <t>珠高建环〔2018〕458号</t>
  </si>
  <si>
    <t>202</t>
  </si>
  <si>
    <t>珠海市高新区5处高压（10kV）下地改造工程</t>
  </si>
  <si>
    <t>主要建设内容包括将原有10KV创新甲线（#1-#15杆）、10KV创新乙线（#1-#13杆）、山房乙线-公园支线（#28-#34杆）、港湾乙线-珍珠乐园支线（#2-#3杆）及东堡分支线（#1-#6杆）、台园甲线-冶炼厂分支线（#4-#8杆、#22-#24杆及快达分支线#1-#11杆）架空下地后，拆除现有架空线，改为电缆沿现有市政电缆沟或埋管敷设；户外开关箱12台，用户箱变4台。</t>
  </si>
  <si>
    <t>珠高发投审〔2022〕20号</t>
  </si>
  <si>
    <t>203</t>
  </si>
  <si>
    <t>高新区2022年高质量水源林造林工程</t>
  </si>
  <si>
    <t>2021-2024</t>
  </si>
  <si>
    <t>204</t>
  </si>
  <si>
    <t>外沙排洪渠修复工程</t>
  </si>
  <si>
    <t>工程位于广澳高速与中珠渠交汇处，内容包括新建一座2孔4.3*1.25米钢筋砼箱涵。</t>
  </si>
  <si>
    <t>珠高发投【2013】92号</t>
  </si>
  <si>
    <t>新增</t>
  </si>
  <si>
    <t>205</t>
  </si>
  <si>
    <t>金鼎关中及东岸败家围排洪渠修复工程</t>
  </si>
  <si>
    <t>本工程位于高社区关中排洪渠及东岸败家围排洪渠。主要工程内容包括在关中排洪渠出口新建全长18米浆砌片石挡土墙和新建6级 50x30cm浆砌片石台阶；在败家围排洪渠挡墙塌处进行拆除重砌。</t>
  </si>
  <si>
    <t>珠高发改〔2013〕91号</t>
  </si>
  <si>
    <t>206</t>
  </si>
  <si>
    <t>特区二线公路金鼎劳动教养所路段道路抢修工程</t>
  </si>
  <si>
    <t>本工程位于特区二线公路金鼎劳动教养所路段，对道路坍塌抢修。</t>
  </si>
  <si>
    <t>2010-2011</t>
  </si>
  <si>
    <t>207</t>
  </si>
  <si>
    <t>佳能分工场项目周边绿化工程</t>
  </si>
  <si>
    <t>本项目位于高新区西北部，金杯路的延长段。主要工程内容包括道路工程、生活区绿化、临时绿化、规划路绿化、围墙放坡和绿化、排洪渠旁人行道工程等。</t>
  </si>
  <si>
    <t>珠发改高新〔2013]1号</t>
  </si>
  <si>
    <t>208</t>
  </si>
  <si>
    <t>金峰西路延长段</t>
  </si>
  <si>
    <t>209</t>
  </si>
  <si>
    <t>下栅社区公园（二期）工程</t>
  </si>
  <si>
    <t>位于高新区港湾大道官塘巴士站区域，占地面积7060平方米，其中绿化面积约1992平方米。设计内容包括篮球场、羽毛球场、儿童活动区、广场等。</t>
  </si>
  <si>
    <t>珠高发投〔2020〕33号</t>
  </si>
  <si>
    <t>210</t>
  </si>
  <si>
    <t>92311部队军机使用房周边环境整治工程</t>
  </si>
  <si>
    <t>项目位于高新区港湾大道华策帝景湾与海军七处间，占地面积约13609平方米，工程内容包括绿化、景观、给排水工程等。</t>
  </si>
  <si>
    <t>珠高发投〔2019〕70号</t>
  </si>
  <si>
    <t>211</t>
  </si>
  <si>
    <t>宝智项目南侧产业用地场地平整工程</t>
  </si>
  <si>
    <t>位于珠海市唐家湾片区，为场地填土、平整工程，平整标高 2.7m，面积约 1.8万平米。</t>
  </si>
  <si>
    <t>珠高发投〔2019〕125号</t>
  </si>
  <si>
    <t>212</t>
  </si>
  <si>
    <t>金鼎敬老院地块系列项目工程</t>
  </si>
  <si>
    <t>本项目位于高新区金鼎片区金峰路南，金府路西侧，项目用地面积19795㎡，总建筑面积41865.63㎡，其中，地下总建筑面积10637.11㎡，地上总建筑面积31228.52㎡，主要包括三个单体金鼎幼儿园、高新区社会福利中心和金鼎社区卫生服务中心。</t>
  </si>
  <si>
    <t>2020-2024</t>
  </si>
  <si>
    <t>珠高发投〔2021〕51号</t>
  </si>
  <si>
    <t>213</t>
  </si>
  <si>
    <t>珠海高新区永丰片区小学工程</t>
  </si>
  <si>
    <t>建设内容为新开工一所办学规模为36教学班，总学生人数为1620人的小学。学校总用地面积为29317平方米，总建设面积为19280平方米，包括地下车库、 综合教学楼、食堂、体育馆、报告厅、门卫以及室外配套工程等。</t>
  </si>
  <si>
    <t>珠高发投〔2020〕61号</t>
  </si>
  <si>
    <t>214</t>
  </si>
  <si>
    <t>珠海高新区前环片区小学建设工程</t>
  </si>
  <si>
    <t>占地面积21656.94平方米,建筑面积约为16872.14平方米，按30个教学班设计,每班45人，在校生1350人；建设的内容包括各功能校舍及其他配套用房(建筑面积暂定13000平方米)、风雨操场(建筑面积暂定2000平方米)、运动场、室外配套工程（校门、校内道路、围墙、绿化及广场等）。</t>
  </si>
  <si>
    <t>珠高发投【2020】55号</t>
  </si>
  <si>
    <t>215</t>
  </si>
  <si>
    <t>唐家湾镇卫生院改扩建工程</t>
  </si>
  <si>
    <t>项目占地面积7743㎡，规划病床数96床，总建筑面积11300.73㎡（其中地上建筑面积6924.92㎡，地下建筑面积4375.81㎡）。建设内容包括：土石方、基坑支护、桩基础、土建及装饰、水电安装等。</t>
  </si>
  <si>
    <t>珠高发投〔2019〕92号</t>
  </si>
  <si>
    <t>医疗卫生项目</t>
  </si>
  <si>
    <t>216</t>
  </si>
  <si>
    <t>珠海高新区礼和中学建设工程</t>
  </si>
  <si>
    <t>位于高新区科技创新海岸北围片区兴中路东、天星五路南侧，规划占地面积33633.82平方米,总建筑面积25721.81平方米，按36个教学班设计,每班50人，在校生1800人。预算总投资14104.65万元，建安费12711.86万元，工程建设其他费1116.23万元，预备费用256.56万元。</t>
  </si>
  <si>
    <t>珠高发投〔2020〕77号</t>
  </si>
  <si>
    <t>217</t>
  </si>
  <si>
    <t>京珠高速西侧幼儿园（地块6）工程</t>
  </si>
  <si>
    <t>项目建设用地面积5767.24平方米。建设规模为15班教学班，提供450个幼儿学位。本项目建设内容包括幼儿园建筑工程、总平工程。园舍建筑包括幼儿活动用房及辅助用房、办公及辅助用房、生活用房、地下建筑用房；总平工程包括绿化工程、道路及硬质铺装工程、安装管网工程等。总建筑面积7961.39平方米，其中：地上3层，建筑面积5085.75平方米；地下1层，建筑面积2875.64平方米。</t>
  </si>
  <si>
    <t>珠高发投审〔2021〕8号</t>
  </si>
  <si>
    <t>218</t>
  </si>
  <si>
    <t>珠海高新区永丰片区幼儿园工程</t>
  </si>
  <si>
    <t>永丰片区新开工幼儿园1所，建设规模15个教学班，总学生人数为450人。本项目规划用地面积为5577.13㎡。建设总建筑面积约8926.58㎡：其中地上面积约5889.84㎡，地下建筑面积约3036.74㎡。</t>
  </si>
  <si>
    <t>珠高发投〔2020〕89号</t>
  </si>
  <si>
    <t>219</t>
  </si>
  <si>
    <t>珠海高新区金鼎第一小学改扩建工程</t>
  </si>
  <si>
    <t>建设内容：包括新建报告厅及连廊2908平方米，正（南）门卫室拆除及重建232平方米，校内凝土路面提升约9739平方米，运动场改建约14000平方米，围墙及大门改造，校前广场改造，新建植物园和原有教学楼与食堂外立面翻新等。</t>
  </si>
  <si>
    <t>珠高发投〔2021〕16号</t>
  </si>
  <si>
    <t>220</t>
  </si>
  <si>
    <t>珠海市金鼎中学改扩建工程</t>
  </si>
  <si>
    <t>建设内容：运动舞台，1#教学楼，行政楼，风雨连廊四、五、六段，五人制足球场，报告厅等改造，改造面积约为6856平方面，包括土建工程（含基础、结构、建筑等），安装工程（含给排水、电气、智能化、空调等），电梯工程和抗震支架工程等。</t>
  </si>
  <si>
    <t>珠高发投〔2021〕8号</t>
  </si>
  <si>
    <t>221</t>
  </si>
  <si>
    <t>珠海高新区银星片区小学及幼儿园工程</t>
  </si>
  <si>
    <t>本项目建设用地面积为18980.06平方米，总建筑面积为20259.60平方米，其中银星小学办学规模为24个教学班，总学生人数1080人，建筑面积16408.8平方米；银星幼儿园办学规模为9个教学班，总学生人数为270人，建筑面积3850.80平方米。工程主要建设内容包括：教学校舍、体育馆、室外运动场地以及配套园林绿化和道路建设等。</t>
  </si>
  <si>
    <t>珠高发投〔2020〕46号</t>
  </si>
  <si>
    <t>222</t>
  </si>
  <si>
    <t>唐家湾博物馆工程（土建部分）</t>
  </si>
  <si>
    <t>建设内容分为土建部分和展陈部分，其中的土建部分主要包括：拆除工程、景观工程、建筑工程、室外工程、室内工程、附属工程。建筑面积：2079M2。</t>
  </si>
  <si>
    <t>珠高发投〔2020〕41号</t>
  </si>
  <si>
    <t>223</t>
  </si>
  <si>
    <t>唐家梁氏大宗祠维修工程</t>
  </si>
  <si>
    <t>主要工程内容包括封堵后开窗洞、屋面揭顶重铺、墙面及地面清理修补、更换破损木构件并重做油漆、灰塑、墀头修复、疏通排水等。</t>
  </si>
  <si>
    <t>珠高发投〔2020〕37号</t>
  </si>
  <si>
    <t>224</t>
  </si>
  <si>
    <t>珠海高新区保利五月花小区配套幼儿园装修工程</t>
  </si>
  <si>
    <t>回收保利海上五月花配套幼儿园，建筑面积1600多平方米，室外面积2000平方米，开展室内装修工程及室外配套工程。建成6个班标准幼儿园。</t>
  </si>
  <si>
    <t>珠高发投〔2022〕133号</t>
  </si>
  <si>
    <t>225</t>
  </si>
  <si>
    <t>珠海高新区金鼎第一小学食堂改扩建工程</t>
  </si>
  <si>
    <t>工程主要内容为改造原食堂二、三层宿舍为备餐间和餐厅，新建门卫二、风雨连廊，其中食堂改建面积约为2523平方米，门卫二建筑面积约20平方米，风雨连廊建筑面积约258平方米等。</t>
  </si>
  <si>
    <t>珠高发投（2019）98号</t>
  </si>
  <si>
    <t>226</t>
  </si>
  <si>
    <t>珠海中山大学附属中学学生食堂扩建工程</t>
  </si>
  <si>
    <t>该项目位于珠海高新区前湾五路499号。项目建设内容为装修改造规模6个班，建筑面积1600多平方米，室外面积2000平方米，室内装修工程及室外配套工程。</t>
  </si>
  <si>
    <t>227</t>
  </si>
  <si>
    <t>礼和小学绿色建筑及安全防护工程</t>
  </si>
  <si>
    <t>绿建、防护等。</t>
  </si>
  <si>
    <t>珠高发投〔2017〕32号</t>
  </si>
  <si>
    <t>228</t>
  </si>
  <si>
    <t>珠海中山大学附属小学工程</t>
  </si>
  <si>
    <t>本项目总建筑面积13569平方米。包括建筑、结构、给排水、建筑电气（强电，弱电）、空调、通风、消防、防雷、绿化、道路、景观及管线等等。</t>
  </si>
  <si>
    <t>珠高发投﹝2016﹞125号</t>
  </si>
  <si>
    <t>229</t>
  </si>
  <si>
    <t>唐家小学原址改造工程</t>
  </si>
  <si>
    <t>本项目位于唐家湾山房路17号，规划建设总用地面积为14649.20平方米，总建筑面积为13051.86平方米，包括新建教学综合楼13051.86平方米和加固修缮现状办公楼建筑面积699.95平方米。建设的内容包括各功能校舍、风雨操场、其他配套用房、运动场、室外配套工程（校门、校内道路、围墙、绿化及广场等），保留原县政府楼历史建筑（现状办公楼），并进行加固修缮处理。主要工程内容包括建筑、结构、给排水、建筑电气、智能化、空调、通风、消防、电梯、防雷、绿化、景观及管线等。</t>
  </si>
  <si>
    <t>珠高发投〔2017〕76号</t>
  </si>
  <si>
    <t>230</t>
  </si>
  <si>
    <t>高新区2014年度社区卫生站工程（一期）-下栅下村社区卫生站工程</t>
  </si>
  <si>
    <t>项目位于下栅社区下村内，主要建设内容为室内装修等工程，装修面积约683.52平方米。</t>
  </si>
  <si>
    <t>珠发改高新〔2014〕76号</t>
  </si>
  <si>
    <t>231</t>
  </si>
  <si>
    <t>高新区人民医院公共卫生（感染性疾病、发热）门诊工程</t>
  </si>
  <si>
    <t>建设高新区人民医院公共卫生（感染性疾病、发热）门诊。</t>
  </si>
  <si>
    <t>珠高发投〔2021〕50号</t>
  </si>
  <si>
    <t>232</t>
  </si>
  <si>
    <t>广达唐公祠维修工程</t>
  </si>
  <si>
    <t>主要工程内容为对广达唐公祠屋面、梁架、墙体和门窗等构件的风化磨损进行修缮，对天井、地面后期加建问题进行整治等。</t>
  </si>
  <si>
    <t>珠高发投〔2020〕15号</t>
  </si>
  <si>
    <t>233</t>
  </si>
  <si>
    <t>淇澳兆征广场优化升级项目</t>
  </si>
  <si>
    <t>主要工程内容为改造苏兆征广场约3700平方米，包括广场地面铺装、原有舞台改造，新建景墙和树池、周边绿化景观提升等。</t>
  </si>
  <si>
    <t>珠高发投〔2017〕25号</t>
  </si>
  <si>
    <t>234</t>
  </si>
  <si>
    <t>唐家湾镇共乐幼儿园工程</t>
  </si>
  <si>
    <t>用地面积4700㎡，总建筑面积3525㎡，建设规模为12个班。</t>
  </si>
  <si>
    <t>2012-2015</t>
  </si>
  <si>
    <t>珠发改高新[2012]45号</t>
  </si>
  <si>
    <t>235</t>
  </si>
  <si>
    <t>金鼎中学改扩建工程（一期）</t>
  </si>
  <si>
    <t>食堂1343.18平方米、4#教学实验楼4170平方米、3#教学楼3693.21平方米、风雨操场4896.55平方米、风雨连廊（一段）166.4平方米。</t>
  </si>
  <si>
    <t>珠发改高新[2014]12号</t>
  </si>
  <si>
    <t>236</t>
  </si>
  <si>
    <t>唐家湾镇中心幼儿园室外配套工程</t>
  </si>
  <si>
    <t>本工程主要建设内容包括唐家湾镇中心幼儿园室外填土工程、道路工程、排洪渠挡土墙、围墙及栏杆、拆除工程、绿化工程、排水工程等。</t>
  </si>
  <si>
    <t>2012-2013</t>
  </si>
  <si>
    <t>珠高发投【2012】13号</t>
  </si>
  <si>
    <t>237</t>
  </si>
  <si>
    <t>唐家湾博物馆工程（陈展部分）</t>
  </si>
  <si>
    <t>本工程的建设范围包含：土建部分所占区域以及瑞芝唐公祠所占区域。陈展部分的施工范围为地上建筑面积合计：2674.16m2，包括瑞芝唐公祠（原有）727.1m2和唐家湾博物馆（新建）1947.06 m2。</t>
  </si>
  <si>
    <t>珠高发投〔2021〕19号</t>
  </si>
  <si>
    <t>238</t>
  </si>
  <si>
    <t>银坑蚝场搬迁安置工程（银溪雅苑）</t>
  </si>
  <si>
    <t>项目用地面积30242.89㎡，总建筑面积131778.30㎡，项目总投资79147.48万元。用地功能为土地用途为二类住宅，设两层地下室，地下室面积约为3.5万㎡ ；建设6栋住宅（1、3、4栋为25层；5、6栋为24层；2栋为20层）及1栋5层邻里中心。</t>
  </si>
  <si>
    <t>珠高发投[2020]13号</t>
  </si>
  <si>
    <t>239</t>
  </si>
  <si>
    <t>唐家古镇保护与发展项目---山房路改造工程（二期）</t>
  </si>
  <si>
    <t>道路改造长度 985.298m，改造宽度3～18m；其中山房路(CK0+460.7～985.298 路段)按市政道路标准改造，山房路(CK0+000～CK0+460.7 路段)按步行街标准改造。</t>
  </si>
  <si>
    <t>珠高发投〔2019〕72号</t>
  </si>
  <si>
    <t>240</t>
  </si>
  <si>
    <t>实施乡村振兴战略-会同那洲社区连片提升项目</t>
  </si>
  <si>
    <t>本工程位于珠海高新区唐家湾镇会同社区和那洲社区，那洲社区美丽乡村治理范围约681.25公顷，会同社区美丽乡村治理范围980.61公顷。</t>
  </si>
  <si>
    <t>珠高发投〔2019〕77号</t>
  </si>
  <si>
    <t>241</t>
  </si>
  <si>
    <t>珠海高新区会同那洲绿道环线提升项目</t>
  </si>
  <si>
    <t>那洲绿道全线（大小环线）景观提升，增加照明设计、监控设计，沿线增设驿站，对休憩点、绿道及绿道两侧边坡绿化、水沟进行景观提升，对局部道路进行基层巩固修复，对沿路围墙外立面进行统一美化处理。</t>
  </si>
  <si>
    <t>珠高发投审〔2022〕19号</t>
  </si>
  <si>
    <t>242</t>
  </si>
  <si>
    <t>高新区东岸社区微改造项目</t>
  </si>
  <si>
    <t>雨污水管网改造、弱电下地、社区入口广场改造、路灯亮化、道路升级等。</t>
  </si>
  <si>
    <t>珠高发投〔2019〕78号</t>
  </si>
  <si>
    <t>243</t>
  </si>
  <si>
    <t>唐家古镇保护与发展项目---唐乐路改造工程</t>
  </si>
  <si>
    <t>道路改造长度 640.749m，红线宽度 24m，全线按市政道路标准改造。</t>
  </si>
  <si>
    <t>珠高发投〔2019〕73号</t>
  </si>
  <si>
    <t>244</t>
  </si>
  <si>
    <t>珠海市高新区会同那洲连片打造示范区—那洲旧村范围内项目</t>
  </si>
  <si>
    <t>本工程涵盖的建设内容主要包括：道路工程、管线工程、景观工程、照明工程、房屋修缮等。</t>
  </si>
  <si>
    <t>珠高发投〔2021〕74号</t>
  </si>
  <si>
    <t>245</t>
  </si>
  <si>
    <t>珠海市高新区会同那洲连片打造示范区—那洲旧村范围内项目（二期）</t>
  </si>
  <si>
    <t>项目位于高新区唐家湾镇那洲社区内，项目总建筑面积约为27004.78平方米，主要建设内容包括景观工程、道路工程、建筑工程、管线工程、强弱电迁改工程等。其中景观工程约为13000平方米；道路工程巷道宽约 4-6米，总长度约为 2200米；建筑工程有村内5栋老屋修缮、那洲艺术中心提升改造约3600平方米；管线工程总长约为2200米，七个广场给排水提升改造，约13000平方米；强弱电迁改工程，强电总长约为400米，那洲社区整村弱电下地及规整。</t>
  </si>
  <si>
    <t>珠高发投审〔2022〕32号</t>
  </si>
  <si>
    <t>246</t>
  </si>
  <si>
    <t>唐家古镇保护与发展项目---大同路改造工程</t>
  </si>
  <si>
    <t>道路改造长度 532.308m，改造宽度 3～9m，大同路全路段按步行街标准改造。</t>
  </si>
  <si>
    <t>珠高发投〔2019〕71号</t>
  </si>
  <si>
    <t>247</t>
  </si>
  <si>
    <t>唐家古镇保护与发展项目---唐中路改造工程</t>
  </si>
  <si>
    <t>道路整体呈南北走向，南起山房路，北接唐乐路，道路改造长度 377.777m，红线宽度 18m，全线按市政道路标准改造。</t>
  </si>
  <si>
    <t>珠高发投〔2019〕66号</t>
  </si>
  <si>
    <t>248</t>
  </si>
  <si>
    <t>淇澳农贸市场（含干货街）工程</t>
  </si>
  <si>
    <t>工程内容包括土建工程、电气工程、电梯工程、给排水工程、景观绿化工程等。</t>
  </si>
  <si>
    <t>珠高发投〔2018〕66号</t>
  </si>
  <si>
    <t>249</t>
  </si>
  <si>
    <t>唐家古镇保护与发展项目—环山路及配套截洪沟工程</t>
  </si>
  <si>
    <t>环山路登山步道长度约1.5千米、截洪沟工程长度约1.2千米及配套边坡治理工程等，工程包括：给排水工程、景观工程、水工结构工程、岩土工程等。</t>
  </si>
  <si>
    <t>珠高发投〔2019〕67号</t>
  </si>
  <si>
    <t>250</t>
  </si>
  <si>
    <t>淇澳社区综合服务中心及生态停车场工程</t>
  </si>
  <si>
    <t>本项目位于珠海高新区淇澳社区，总用地面积为8407平方米，其中建筑占地面积1270平方米，生态停车场面积1017平方米，周边环境及社区中心广场面积6120平方米，主要工程内容为新建1栋3层淇澳社区综合服务中心大楼和社区中心广场景观及停车场等。</t>
  </si>
  <si>
    <t>珠高发投〔2017〕145号</t>
  </si>
  <si>
    <t>251</t>
  </si>
  <si>
    <t>唐家古镇市政基础设施改造项目---山房路改造工程</t>
  </si>
  <si>
    <t>本工程位于珠海高新区唐家古镇，北起华夏路，南至龙庆街，建设为古镇步行街，设计总长度526米，主要建设内容包括绿化工程、景观工程、管线工程、水工结构工程、照明工程、临时交通工程等。</t>
  </si>
  <si>
    <t>珠高发投〔2018〕189号</t>
  </si>
  <si>
    <t>252</t>
  </si>
  <si>
    <t>唐家古镇保护与发展项目—唐乐社区3号泵站及周边环境提升工程</t>
  </si>
  <si>
    <t>工程位于珠海市高新区山房路与华夏路交界，包含污水提升泵站一处、景观廊亭一座、山房路口及路靠原明园酒楼一侧的景观提升工程等。</t>
  </si>
  <si>
    <t>珠高发投〔2021〕20号</t>
  </si>
  <si>
    <t>253</t>
  </si>
  <si>
    <t>唐家古镇保护与发展项目---建设指挥部配套工程</t>
  </si>
  <si>
    <t>本工程位于珠海高新区山房路主要建设内容为旧楼房翻新装修，配套室外景观绿化、安防监控设施等。</t>
  </si>
  <si>
    <t>珠高发投[2018]227号</t>
  </si>
  <si>
    <t>254</t>
  </si>
  <si>
    <t>会同宅基地周边环境提升及配套设施工程</t>
  </si>
  <si>
    <t>项目位于会同社区，主要建设内容为地面铺装，给排水工程，电气工程，周边绿化种植及配套活动场地等，地面铺装和绿化面积约10000平方米。</t>
  </si>
  <si>
    <t>珠高发投〔2019〕57号</t>
  </si>
  <si>
    <t>255</t>
  </si>
  <si>
    <t>唐家古镇市政基础设施改造项目--龙庆街道路改造工程</t>
  </si>
  <si>
    <t>本工程位于珠海高新区唐家古镇，南起唐南路，北至山房路，建设为古镇步行街，设计总长度239米，主要建设内容包括绿化工程、景观工程、管线工程、水工结构工程、照明工程、临时交通工程等。</t>
  </si>
  <si>
    <t>珠高发投〔2019〕24号</t>
  </si>
  <si>
    <t>256</t>
  </si>
  <si>
    <t>高新区社区综合服务中心工程</t>
  </si>
  <si>
    <t>本项目占地面积约3116㎡， 总建筑面积6248㎡，其中地上建筑面积约为4441平方米，地下建筑面积约为1807.18平方米，项目总投资约3329.01万元。建设内容主要为方型建筑一栋，设置有内庭院，建筑主体地上7层，地下1层。主要工程内容建筑、结构、给排水、建筑电气(强电，弱电)、空调、通风、消防、人防、防雷、绿化、景观及管线等。</t>
  </si>
  <si>
    <t>珠高发投〔2016〕80号</t>
  </si>
  <si>
    <t>257</t>
  </si>
  <si>
    <t>高新区社区集体经济三资监管交易中心工程</t>
  </si>
  <si>
    <t>位于高新区金峰中路208号金鼎镇政府大院内，新建一栋两层高，建筑面积约700平方米的三资交易中心，包括土建、安装、室内装修、室外配套等。</t>
  </si>
  <si>
    <t>珠发改高新〔2014〕75号</t>
  </si>
  <si>
    <t>258</t>
  </si>
  <si>
    <t>珠海高新区科创北消防新建项目</t>
  </si>
  <si>
    <t>本工程位于高新区新沙五路北、新湾七路西侧，项目用地面积约7,673.07平方米，项目总建筑面积9,343.30平方米，其中地上建筑面积为5,928.30平方米，主要包括一级消防站、消防救援站、及配套架空层；地下建筑面积3,415平方米，主要包括人防地下车库、地下消防救援训练场、消防水池及水泵房等。主要建设内容包括修建备勤楼、执勤楼、训练楼。</t>
  </si>
  <si>
    <t>珠高发投审〔2022〕11号</t>
  </si>
  <si>
    <t>259</t>
  </si>
  <si>
    <t>高新区专业应急队伍训练基地建设工程</t>
  </si>
  <si>
    <t>本工程位于高新区唐家油库南侧，石坑山山脚。总用地面积为5316.61㎡。建筑总面积为10800㎡，地下建筑面积（不计容）350㎡，地上建筑面积10450㎡；主要建设内容包括业务用房和辅助用房、三防办及森林防火物资储备库、室外训练场地等。总停车位24个。</t>
  </si>
  <si>
    <t>珠高发投〔2020〕70号</t>
  </si>
  <si>
    <t>260</t>
  </si>
  <si>
    <t>区应急指挥综合建设项目——高新区城市安全风险监测预警平台及区应急指挥中心建设项目</t>
  </si>
  <si>
    <t>项目建设区应急指挥中心场所，配置融合通信等信息化设备；对三防、森林防灭火系统进行本地化部署和适配；通过汇聚接入数字高新以及各部门已有城市安全数据，并针对三防、森火、燃气等重点领域，新增布设前端物联网传感器和移动监测设备；扩展强化现后方通讯手段，建设车载现场调度系统，增置泵车、设备运输车等应急处置系统，提高应急处置保障能力支撑。</t>
  </si>
  <si>
    <t>2022.12.12批复文件</t>
  </si>
  <si>
    <t>261</t>
  </si>
  <si>
    <t>2017年高新区防火林带抚育及新建消防设施工程</t>
  </si>
  <si>
    <t>对高新区防火林带进行抚育。</t>
  </si>
  <si>
    <t>珠高发投[2018]173号</t>
  </si>
  <si>
    <t>262</t>
  </si>
  <si>
    <t>2016年珠海高新区新建高位蓄水池及生物防火林带幼林抚育工程</t>
  </si>
  <si>
    <t>清理林带周边灌木及补种苗木等及增加高位水池。</t>
  </si>
  <si>
    <t>珠高发投[2018]12号</t>
  </si>
  <si>
    <t>263</t>
  </si>
  <si>
    <t>2016年春季生物防火林带维护工程</t>
  </si>
  <si>
    <t>清理林带周边灌木及补种苗木等。</t>
  </si>
  <si>
    <t>珠高发投〔2016〕76号</t>
  </si>
  <si>
    <t>264</t>
  </si>
  <si>
    <t>消防民生实事综合建设项目</t>
  </si>
  <si>
    <t>推广简易消防设施（烟感探测器和简易喷淋设施）、市政道路室外消火栓监测装置、消防主机联网装置、消控室在离岗监测设备、消防车通道占用监测设备、消防管网压力及液位监测设备、独立式智能烟感报警器、智慧微型断路器等案装和运维服务。</t>
  </si>
  <si>
    <t>珠高会纪〔2022〕23 号</t>
  </si>
  <si>
    <t>265</t>
  </si>
  <si>
    <t>银星小型消防站</t>
  </si>
  <si>
    <t>项目用地面积2000㎡，建筑面积1000㎡，建设内容包括备勤值班室、消防车库、食堂、消防器材室等。</t>
  </si>
  <si>
    <t>266</t>
  </si>
  <si>
    <t>珠海高新区唐家湾园区精神堡垒项目</t>
  </si>
  <si>
    <t>本项目初定在唐家湾园区设置 11 个户外标牌点，分别为南软路口、珠海北站、兴北路交新湾七路路口、下栅检查站、南软办税服务厅门前、那洲路口、金凤路东侧、唐家湾站、大浪湾、淇澳红树林入口、金峰西路与岐关路交汇处，后续可根据实际情况增加相关点位。</t>
  </si>
  <si>
    <t>珠高发投〔2021〕79号</t>
  </si>
  <si>
    <t>267</t>
  </si>
  <si>
    <t>珠海（国家）高新技术产业开发区管理委员会党政办公室电子公文系统国产化改造工程</t>
  </si>
  <si>
    <t>主要内容包括高新区办公自动化系统和干部人事档案管理系统进行国产化改造。</t>
  </si>
  <si>
    <t>区主任办公会议决定事项通知〔2020〕4号</t>
  </si>
  <si>
    <t>268</t>
  </si>
  <si>
    <t>高新区“一网统管”基础服务平台</t>
  </si>
  <si>
    <t>通过搭建“一网统管”基础能力平台，包括粤治慧基础平台、数据融合平台、指标能力平台、协同管理平台、监督管理平台等，打造基础平台支撑能力，实现与现有信息化系统的互融互通，并与省市一网统管平台实现数据互联互通；推动建立城市运行分析模型；通过建设协同管理标准、监督管理标准以及城市运行指标等标准框架，建立“一网统管”运维、运行管理体系及保障措施。</t>
  </si>
  <si>
    <t>269</t>
  </si>
  <si>
    <t>淇澳红色美丽乡村建设项目</t>
  </si>
  <si>
    <t>淇澳红色美丽乡村建设项目位于珠海市高新区淇澳岛，自淇澳岛入口起，沿主要道路环村域中心一圈，总体研究范围约为23.8平方公里，核心研究范围约为100公顷。工程建设主要内容包括：建筑工程、景观工程以及市政工程等。</t>
  </si>
  <si>
    <t>珠高发投审〔2021〕10号</t>
  </si>
  <si>
    <t>高新区2024年政府投资项目调整计划（续建）</t>
  </si>
  <si>
    <t>建设
单位</t>
  </si>
  <si>
    <t>总投资</t>
  </si>
  <si>
    <t>预计完工时间（具体到月份）</t>
  </si>
  <si>
    <t>累计至2023年底完成投资额</t>
  </si>
  <si>
    <t>2024年投资计划</t>
  </si>
  <si>
    <t>2024年投资调整计划</t>
  </si>
  <si>
    <t>合计(36)</t>
  </si>
  <si>
    <t>珠海市金溪大道新建工程（高新区段一期）</t>
  </si>
  <si>
    <t>本项目位于金唐西路与金环路交叉路口，主要建设内容包括道路工程、桥涵工程、管线工程、照明工程、交通及安监工程、景绿化工程等。新建道路总长为2066米，红线宽45米；其中起点桥梁长380米，宽度27米。</t>
  </si>
  <si>
    <t>202*年*月</t>
  </si>
  <si>
    <t>珠高发投审〔2022〕3号</t>
  </si>
  <si>
    <t>珠海市高新区金溪大道（高新区段二期）新建工程</t>
  </si>
  <si>
    <t>建设长度约1.8km，红线宽度45m。</t>
  </si>
  <si>
    <t>珠高发投审〔2022〕46号</t>
  </si>
  <si>
    <t>广东省珠海市大湾区智造产业园及配套服务设施项目-二线公路改造提升及衔接通道工程</t>
  </si>
  <si>
    <t>包括3条道路、3条排洪渠及3段电力隧道；市政道路包括次干路二线公路、主干路金丰一路以及支路550kv金鼎站配套路，设计总长约7.92km；排洪渠包括甲背坑排洪渠、谭井排洪渠、谭井水库排洪渠共3条排洪渠，总长约1.0km；电力隧道包括金鼎站进站路、二线公路段（金园五路~金园二路）电力隧道，设计总长约1.47km。</t>
  </si>
  <si>
    <t>2022-2026</t>
  </si>
  <si>
    <t>珠高发投审〔2022〕68号</t>
  </si>
  <si>
    <t>广东省珠海市大湾区智造产业园及配套服务设施项目-五桂山高位水池及金鼎2#泵站</t>
  </si>
  <si>
    <t>新建一座五桂山高位水池，规划容积10000立方米，池底高程50米；新建一座加压泵站，规划规模2500立方米/小时，已经配建管道总长约2.8千米</t>
  </si>
  <si>
    <t>2022-2025</t>
  </si>
  <si>
    <t>珠高发投审〔2022〕76号</t>
  </si>
  <si>
    <t>二线公路外5处裸露山体复绿工程</t>
  </si>
  <si>
    <t>项目面积约55.24公顷，包含清理坡面、客土喷播、挡土堤、截水沟、排水沟、种植乔木、种植灌木等内容。</t>
  </si>
  <si>
    <t>2021-2025</t>
  </si>
  <si>
    <t>珠高发投审〔2022〕56号</t>
  </si>
  <si>
    <t>珠海市高新区500kV金鼎站配套市政电缆隧道新建工程</t>
  </si>
  <si>
    <t>本工程（项目编码：2205-440400-04-01-331945）位于珠海市高新区金鼎片区，新建220KV电缆隧道，起点二线公路，终点接金溪珠海高新技术产业开发区发展改革和财政金融局文件大道电缆隧道，采用单舱、双舱结合形式，全长约3.96km，其中二线公路-金环路段新建十二回路220KV双舱电缆隧道，长度约0.84km，断面外尺寸B*H=6.7*4.0，局部顶管段为2个Ф3.5m内径圆形电缆隧道；金环路段新建六回路220KV单舱电缆隧道，长度约3.12km，断面外尺寸B*H=3.6*4.0m；项目建设主要内容包括基坑支护工程、主体结构工程、工艺工程、通风工程、保护及拆除恢复工程。</t>
  </si>
  <si>
    <t>2023-2025</t>
  </si>
  <si>
    <t>珠高发投审〔2022〕75号</t>
  </si>
  <si>
    <t>珠海市高新区220kV永丰站配套市政电缆隧道新建工程（一期）</t>
  </si>
  <si>
    <t>本工程一期实施二线公路、金鼎西路、金环路、中珠渠北路、中珠渠南路。一期建设内容包括新建 220kV 四回路电力隧道约 3.28km，采用单舱形式，断面尺寸B×H=2.80m×2.60m；新建 110kV 六回路电缆沟，约 5.39km，断面尺寸 B×H=2.06m×2.68m。</t>
  </si>
  <si>
    <t>珠高发投审〔2023〕10号</t>
  </si>
  <si>
    <t>金唐东路（二期）工程</t>
  </si>
  <si>
    <t>项目起点接现状金唐东路（一期）、与哈工大延长线Ｔ型平面交叉，路线以隧道形式穿越小南山北路、同时穿越中大建设用地，于唐南路以西出洞，分别与唐南路、港湾大道平面交叉，建设规模为新建长约2.3公里双向4车道城市次干路，其中隧道长度约2.3公里，隧道预留双向6车道宽度。</t>
  </si>
  <si>
    <t>珠高发投审〔 2019〕60号</t>
  </si>
  <si>
    <t>珠海市高新区京珠西B组团配套市政基础设施新建工程</t>
  </si>
  <si>
    <t>本片区位于中珠排洪渠与金鼎东路交界北侧，地块总面积约40ha，建设内容包括5条道路（2.19km)及场地平整。</t>
  </si>
  <si>
    <t>珠高发投审〔2022〕34号</t>
  </si>
  <si>
    <t>珠海市高新区排水管网病害修复工程一期工程</t>
  </si>
  <si>
    <t>珠海供排水管网有限公司</t>
  </si>
  <si>
    <t>珠海市高新区排水管网病害修复工程一期工程共修复北围、金鼎、唐家、前环、鸡山、后环等片区内市政道路约28条，其中开挖修复污水管长度约3.75km;开挖修复雨水管长度约为3.2km;CIPP紫外线光固化整修长度约0.9km;CIPP点状原位固化修复约337环。</t>
  </si>
  <si>
    <t>珠高发投审〔2022〕72号</t>
  </si>
  <si>
    <t>淇澳红树林路工程</t>
  </si>
  <si>
    <t>本工程位于珠海市高新区唐家湾片区淇澳岛，线路总体呈北西走向，项目起点位于淇澳环岛路（东线），项目终点接在建的红林路（X588），路线全长2020.17m。本项目工作范围含道路工程、管线工程、箱涵工程、交通工程、景观工程、照明工程等。</t>
  </si>
  <si>
    <t>珠高发投〔2020〕25号</t>
  </si>
  <si>
    <t>珠海市高新区金鼎东路（金环路-中珠渠南路段）配套道路新建工程</t>
  </si>
  <si>
    <t>项目位于珠海高新区的金鼎片区，工程建设内容包含1条市政道路、1座桥梁和1条市政排洪渠和1座临时钢便桥。项目实施内容包括道路工程、污水工程、雨水工程、桥涵工程、排洪渠工程、给水工程、预留沟工程、缆线管廊工程、照明工程、绿化景观工程、安监工程、交通设施、海绵城市工程、预留燃气管位等。</t>
  </si>
  <si>
    <t>珠高发投审〔2022〕117号</t>
  </si>
  <si>
    <t>广东省珠海市大湾区智造产业园及配套服务设施项目-ABCD片区市政配套工程</t>
  </si>
  <si>
    <t>包括9条道路、2条排洪渠及4条截洪沟；市政道路包括规划一路、规划二路等9条支路，设计总长约4.60km；排洪渠包括五桂山2#排洪渠、河屋坑排洪渠共2条排洪渠，总长约1.23km；截洪沟共4条，设计总长约1.20km。</t>
  </si>
  <si>
    <t>珠高发投审〔2022〕77号</t>
  </si>
  <si>
    <t>高新区智慧水务工程</t>
  </si>
  <si>
    <t>1.智慧水务管理平台；
2.30个污水管网监测点；
3.27处河涌水系监测点
4.3处内涝监测点；
5.11处水闸监测点；
6.7处海堤监测点；
7.3个水库监测点。</t>
  </si>
  <si>
    <t>珠高发投审〔2023〕2号</t>
  </si>
  <si>
    <t>完成结算</t>
  </si>
  <si>
    <t>珠海市高新区东岸留思山片区滞泄洪提升项目</t>
  </si>
  <si>
    <t>本项目位于留思山东侧，总占地面积约21.9公顷，其中水面积4.7公顷,陆域面积17.2公顷。项目主要建设内容包括：泄滞洪水道、6米宽。</t>
  </si>
  <si>
    <t>珠高发投审〔2023〕1号</t>
  </si>
  <si>
    <t>珠海市高新区金鼎山南片区配套基础设施新建工程</t>
  </si>
  <si>
    <t>本工程（项目编码：2201-440402-04-01-920537）位于高新区金鼎片区，新建4条道路，道路总长1820米。其中金园路长约500米，宽34米；规划一路长约307米，宽20米；规划二路长约550米，宽20米；规划三路长约463米，宽20米。场地平整面积约108,385.78平方米，修建排洪渠长575.64米,断截面6*3米。建设内容包括道路工程、配套市政给水、污水和雨水、照明电缆沟及通信沟设计等。</t>
  </si>
  <si>
    <t>珠高发投审〔2022〕48号</t>
  </si>
  <si>
    <t>2023年度珠海市高新区老旧小区改造提升工程</t>
  </si>
  <si>
    <t>龙珠花园、丁婶花园、 唐家花园、唐家乐园、唐家供水楼等个城镇老旧小区改造工程。5个城镇老旧小区改造工程。建设内容：
1.建筑本体修缮：楼梯和公共空间修缮；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t>
  </si>
  <si>
    <t>珠高发投审〔2023〕12号</t>
  </si>
  <si>
    <t>珠海市高新区会同集配套市政基础设施新建工程</t>
  </si>
  <si>
    <t>位于北师大西侧，建设内容包括5条配套道路约2km，3条排洪渠及场地平整。</t>
  </si>
  <si>
    <t>珠高发投审〔2022〕51号</t>
  </si>
  <si>
    <t>高新区正坑、潭井、佛迳水库除险加固工程</t>
  </si>
  <si>
    <t>对正坑、潭井、佛迳水库进行坝体加固及清淤。</t>
  </si>
  <si>
    <t>珠高发投审〔2023〕7号</t>
  </si>
  <si>
    <t>金凤渠（南围段）东侧道路工程</t>
  </si>
  <si>
    <t>项目位于珠海高新区金凤渠东侧，主要工程内容为新建三条市政道路，道路设计总长约2507米，其中科技一路至科技二路设计长度约490米，道路红线宽度为12米，道路等级为城市支路；科技二路至南围海堤设计长度约1375米，道路红线宽度为30米，道路等级为次干路；创意中路金凤渠桥梁设计长度约为307米，道路红线宽度为34米，道路等级为城市主干路。金凤北路设计长度约为336米，道路红线宽度规划为52米，道路等级为主干路。</t>
  </si>
  <si>
    <t>珠高发投审〔 2020〕39号</t>
  </si>
  <si>
    <t>高新区前环3号排洪渠及周边配套市政建设工程</t>
  </si>
  <si>
    <t>本项目建设内容包含前环3号排洪渠、截洪沟、水闸、调蓄湖、碧道及其他配套市政工程等，改造3号排洪渠断面尺寸3.0~7.0m（渠底宽）×3.0m，采用梯形断面形式，生态植草坡面，渠道纵坡为0.5‰~3.6‰，设计长度约为1.5km；新建大海饲料厂过路单孔箱涵一处，断面尺寸1-5.0m×2.0m，长度约15m；渠道末端下穿情侣北路及海堤新建双孔箱涵，断面尺寸2-5.0m×3.0m，长度约77m，涵前新建单孔水闸宽8m，设计闸底标高-0.30m，设计过闸流量31.6m³/s；新建环石坑山新建截洪沟长度约337m，断面尺寸2.5m×1.5m；改造现状调蓄湖一处面积约1.5ha，调蓄容积约 2.7万m³。</t>
  </si>
  <si>
    <t>珠发高投〔2022〕68号</t>
  </si>
  <si>
    <t>珠海市高新区湾区智造AI产业创新中心片区配套基础设施新建工程</t>
  </si>
  <si>
    <t>建设内容包括一条排洪渠新建工程；金鸿六路以东、岐关路以南地块土地平整工程；五条道路基础设施：金鸿四路（岐关路-金唐西路段）、金鸿五路（岐关路-金唐西路段）、金鸿七路（岐关路-金唐西路段）、金品二路（岐关路-金鼎西路段）。</t>
  </si>
  <si>
    <t>珠高发投审〔2022〕42号</t>
  </si>
  <si>
    <t>金凤排洪渠（凤凰山隧道北-南围海堤段）综合整治工程</t>
  </si>
  <si>
    <t>项目起于凤凰山隧道北出口，止于南围海堤。包含两侧慢性系统的贯通，驿站、活动场地等配套设施完善；修建道路共计约1,024米；新建2座桥梁，拆除3座，提升5座；排洪渠修建工程长5,350米，含挡墙重建或加固、渠底清淤、两岸步道建设等。</t>
  </si>
  <si>
    <t>珠高发投审〔 2021〕 11号</t>
  </si>
  <si>
    <t>中珠渠南路工程</t>
  </si>
  <si>
    <t>本工程位于珠海高新区金鼎片区，西起金环路，东至京珠高速西辅道，道路全长约3426米，道路红线宽度为24米，道路等级为城市次干路，双向4车道，设计时速为40公里每小时。</t>
  </si>
  <si>
    <t>2019-2024</t>
  </si>
  <si>
    <t>珠高发投〔2018〕73号</t>
  </si>
  <si>
    <t>企业围墙、征拆、垃圾、电力迁改</t>
  </si>
  <si>
    <t>珠海高新区东岸中学及景阳小学配套设施建设工程</t>
  </si>
  <si>
    <t>本工程位于珠海市高新区科技四路北侧、万科红树东岸西侧，项目占地面积约42,756.89平方米，总建筑面积约39679.29平方米。工程内容包括基坑支护工程、土建工程（含基础、 结构、建筑等）、人防工程、安装工程（含给排水、电气、智能化、消防、通风等）、电梯工程、抗震支架工、室外工程（含景观、绿化、道路、围墙、室外电器、室外给排水等）、海绵城市等。</t>
  </si>
  <si>
    <t>珠高发投审〔2022〕10号</t>
  </si>
  <si>
    <t>珠海高新区海怡湾畔小学及配套市民停车场新建工程</t>
  </si>
  <si>
    <t>项目规划暂定用地面积：13232.83平方米，建设规模为24班完全小学，提供1080个小学学位。项目总建筑面积约为27499.50平方米,其中地上建筑面积18532.25平方米，主要功能包括教学楼、体育馆及配套设施综合楼；地下室建筑面积8967.25平方米，主要功能包括人防地下车库、消防水池及水泵房等。</t>
  </si>
  <si>
    <t>珠高发投审〔2022〕16号</t>
  </si>
  <si>
    <t>珠海高新区北沙片区幼儿园新建工程</t>
  </si>
  <si>
    <t>九洲建投</t>
  </si>
  <si>
    <t>项目建设用地面积5178平方米，建设内容为建设1所15班规范化幼儿园，可提供450个学位。建设内容包括教学综合楼、室外运动场地等。</t>
  </si>
  <si>
    <t>珠高发投审[2022]58号</t>
  </si>
  <si>
    <t>总包760万，监理22万</t>
  </si>
  <si>
    <t>珠海高新区那洲片区幼儿园新建工程</t>
  </si>
  <si>
    <t>项目建设用地面积5000平方米，建设内容为建设1所15班规范化幼儿园，可提供450个学位。建设内容包括教学综合楼、室外运动场地等。</t>
  </si>
  <si>
    <t>珠高发投审[2022]57号</t>
  </si>
  <si>
    <t>总包760万，监理19万</t>
  </si>
  <si>
    <t>珠海市人民医院医疗集团高新医院（珠海高新区人民医院）信息化建设项目</t>
  </si>
  <si>
    <t>区社会事业局/区人民医院</t>
  </si>
  <si>
    <t>本工程位于珠海市高新区，项目建设内容涵盖就医服务、临床诊疗、临床护理、药事管理、医技业务、医疗管理和数据中心、网络系统、信息安全系统等配套基础设施。以信息平台建设为基础，搭建临床数据中心和运营数据中心，构建以诊疗为主线、电子病历为核心、患者服务为中心的医院信息化系统，推动移动护理、移动查房、电子签名无纸化管理等系统的运用，实现系统间的互联互通，实现临床数据和运营数据的应用。通过本项目医院整体信息化可达到 80%以上覆盖率的建设规模,基本建成智慧服务、智慧医疗、智慧管理“三位一体”的智慧医院信息化系统。</t>
  </si>
  <si>
    <t>珠高发投审〔2023〕8号</t>
  </si>
  <si>
    <t>珠海高新区人民医院北围院区新建工程（一期）</t>
  </si>
  <si>
    <t>项目位于珠海市高新区北围片区新湾八路西、新沙六路北侧。本项目按照1000张床位规模规划建设，占地面积为57009.82㎡，总建筑面积为203530.68㎡，地上建筑面积为123060.00㎡，地下建筑面积为80470.68㎡。主要建设内容包括新建1栋门急诊医技住院综合楼、1栋健康管理中心及科研行政综合楼、液氧站、污水处理站、地下室、配套公用工程、室外工程等。</t>
  </si>
  <si>
    <t>珠高发投审〔2023〕13号</t>
  </si>
  <si>
    <t>一标段预算22794.40。二标段预算报审中，待完成招标后，数据会有变动。</t>
  </si>
  <si>
    <t>卢氏孖祠修缮工程</t>
  </si>
  <si>
    <t>卢氏孖祠主座地面、墙壁、屋顶修缮。</t>
  </si>
  <si>
    <t>珠高发投〔2023〕27号</t>
  </si>
  <si>
    <t>珠海市高新区不可移动文物（上栅那洲片区）修缮项目</t>
  </si>
  <si>
    <t>本工程主要对上栅那洲片区的不可移动文物：上栅易初卢公祠、那洲炮楼、清晓古公祠（详见下表）进行修缮。文物本体面积合共约1400平方米。包括但不限于墙体、地面、屋面、木构件、石作构件、砖作构件、灰塑。本项目总投资约863万。</t>
  </si>
  <si>
    <t>珠高发投[2023]15号</t>
  </si>
  <si>
    <t>珠海市高新区不可移动文物（唐家鸡山淇澳片区）修缮项目</t>
  </si>
  <si>
    <t>对唐家鸡山淇澳片区的不可移动文物：翠屏唐公祠、月奇梁公祠、淇澳文昌宫、唐家龙岗古庙、佩玉梁公祠、鸡山武侯庙、唐家古围墙进行修缮。文物本体面积合共约1380平方米。对文物本体的墙面、屋面、地面、木石作构件、灰塑构件进行修缮。</t>
  </si>
  <si>
    <t>珠高发投[2023]16号</t>
  </si>
  <si>
    <t>珠海市高新区AI产业创新中心片区标准厂房项目</t>
  </si>
  <si>
    <t>项目占地面积为152273.54㎡，总建筑面积为570334.34㎡。其中，地上建筑面积为475342.76平方米，地下建筑面积为94991.58平方米。工程建设包含5栋生物制药厂房，2栋高标准厂房，3栋医疗器械厂房，8栋研发厂房，1栋甲类库房，1栋废水处理站，其中 1、2、4 号地块带地下室，3号地块无地下室。项目主要建设内容包括厂房、宿舍及食堂、开关房等，项目以生物医药、医疗器械产业为核心，建成后主要用于智能医疗器 械设备、生物医药、生物制剂等产品的生产。</t>
  </si>
  <si>
    <t>珠高发投审[2022]63号</t>
  </si>
  <si>
    <t>专项债
1、根据实际情况预估，预计2024年完工进行测算。
2、24年一类费投资额预计25500万，二类费投资额预计1500万，合计27000万。
3、24年资金计划包括：进度款(23年12月份+24年1-11月) 预计32412.16万，二类费预计1700万，合计34112.16万(未含结算款、质保金)。</t>
  </si>
  <si>
    <t>珠海市高新区淇澳岛中心河排洪渠项目改建工程</t>
  </si>
  <si>
    <t>本项目位于珠海市高新区淇澳岛，总长度约1.17km。主要建设内容包含：照明工程、绿化工程、支护工程等。</t>
  </si>
  <si>
    <t>珠高发投审〔2023〕6号</t>
  </si>
  <si>
    <t>珠海市高新区实景三维数据建设项目</t>
  </si>
  <si>
    <t>区党政办（政数局）</t>
  </si>
  <si>
    <t>建成基础数据库，构建城市数字底座与数据呈现工具，具体可概括为：
（1）通过收集、整理高新区三维数据等城市信息，全力推进珠海高新区覆盖约175平方公里的城市实景三维成果，模型精度整体优于5cm，重点区域优于3cm，实现高新区实景三维模型全覆盖，满足城市各类智慧应用对实景三维数据的需求。
（2）建设数据呈现工具，嵌入时空信息管理平台，构建城市数字底座，形成面向政府部门、内容全面、更新及时、权威准确的城市基础信息平台。
实现高新区实景三维模型全覆盖，满足城市各类智慧应用对实景三维数据的需求。</t>
  </si>
  <si>
    <t>附件3</t>
  </si>
  <si>
    <t>高新区2024年政府投资项目调整计划（新建）</t>
  </si>
  <si>
    <t>预计开工时间</t>
  </si>
  <si>
    <t>合计(24)</t>
  </si>
  <si>
    <t>淇澳环岛路（东线）改造工程</t>
  </si>
  <si>
    <t>本工程位于珠海市高新区淇澳岛，本项目概况如下：道路南起淇澳大桥衔接段，北至淇澳大道，道路设计长度为4522.183m，道路红线宽度为40～50m，双向四车道，设计时速60km/h。其中道路右半幅为现状，本次新建左幅机动车道及慢行道并新建（KK3+746.210～K4+522.183）段右半幅新建2m宽人行道。工程建设内容包括：道路工程、管线工程、桥涵工程、照明工程、景观工程、海绵城市、交通设施、安监设施等，其中管线工程近期保留现状管线，按规划预留给水、雨水、污水、缆线管廊（电力及通信）、110kV及燃气管位。本次管线工程主要对道路改造范围内管线检查井、雨水口、消火栓进行改造，并完善道路海绵城市建设。</t>
  </si>
  <si>
    <t>2024-2024</t>
  </si>
  <si>
    <t>新建</t>
  </si>
  <si>
    <t>珠高发投审〔2023〕23号</t>
  </si>
  <si>
    <t>珠海市高新区金珠路东侧保障性租赁住房新建工程</t>
  </si>
  <si>
    <t>项目位于珠海市高新区南围片区中珠渠南路南侧、金珠路东侧。用地面积约7351㎡，总建筑面积30059.96平方米，计容建筑面积22053㎡。拟建设邻里中心及保障性租赁住房。</t>
  </si>
  <si>
    <t>2024-2025</t>
  </si>
  <si>
    <t>珠高发投审〔2023〕24号</t>
  </si>
  <si>
    <t>含预付款</t>
  </si>
  <si>
    <t>一类费7365万元（已支付预付款3297万元，进度款约1000万元，待支付进度款3100万元），二类费301万元（已支付281万元，待支付20万元）</t>
  </si>
  <si>
    <t>珠海高新区情侣北路东段新建雨水渠及病害修复工程</t>
  </si>
  <si>
    <t>情侣北路东段新建雨水渠、管道病害修复，完善雨水收集设施及闸门等配套设施。</t>
  </si>
  <si>
    <t>珠高发投〔2023〕49号</t>
  </si>
  <si>
    <t>纳入专项债申报，未通过。</t>
  </si>
  <si>
    <t>珠海高新区那洲中学东侧道路新建工程</t>
  </si>
  <si>
    <t>本工程位于珠海市唐家湾镇那洲村，道路北起金唐西路（X=1013329.535，Y=395437.446），南至纳水北环路（（X=1012867.829，Y=395843.758）。道路设计全长738.53米，为城市次干路，道路宽度为24m，双向四车道。主要工程内容：道路工程、污水工程、雨水工程、给水工程、电缆沟工程、通信管沟工程、照明工程、海绵城市、交通工程、安监工程、燃气预留及绿化工程。</t>
  </si>
  <si>
    <t>珠高发投审〔2024〕1号</t>
  </si>
  <si>
    <t>珠海高新区那洲小学周边配套道路新建工程</t>
  </si>
  <si>
    <t>建设内容主要包括那东一路、那东二路、那洲东路（那东一路至纳水北环路段）等3条新建市政道路，其中那东一路为新建支路，规划宽度为18米，双向两车道，设计长度为229米；那东二路为新建支路，规划宽度为18米，双向两车道，设计长度为211米；那洲东路（那东一路至澳科大西路段）为新建次干路，规划宽度为24米，双向四车道，设计长度为396米。</t>
  </si>
  <si>
    <t>珠高发投审〔2024〕5号</t>
  </si>
  <si>
    <t>金唐西路北侧、官塘村西侧地块缆线迁改及配套工程</t>
  </si>
  <si>
    <t>本项目为场地平整工程，位于高新区金唐西路北侧、官塘村西侧，面积为16万平方米。已完成用地规划调整工作，近期拟对该地块挂牌出让，主要建设内容包括清表(包括用地范围内高压线、配电站、信号塔等的清理)、场地平整、挖方填方工程等。</t>
  </si>
  <si>
    <t>珠高发投审〔2024〕11号</t>
  </si>
  <si>
    <t>珠海市高新区中山东部外环（二期）南延段管线迁改工程</t>
  </si>
  <si>
    <t>项目实施内容结合中山东部外环（二期）南延段设计范围（中珠渠以南），对受桥墩影响的管线进行迁改，主要包括给水管线、电力、通信、国防光缆等迁改工程以及配套附属设施（人行道及绿化拆除恢复）等。</t>
  </si>
  <si>
    <t>珠高发投审〔2024〕12号</t>
  </si>
  <si>
    <t>珠海市高新区新一代信息技术产业园基础设施配套新建工程（一期）</t>
  </si>
  <si>
    <t>本工程位于珠海市高新区金鼎片区，包括四条市政道路及配套基础设施：金鼎西路（金环路~横二路）为主干路，红线宽度为34m，双向四车道；金鼎中路（金环路~横二路）为次干路，红线宽度为34m，双向四车道；纵一路（金环路~横二路）为支路，红线宽度为20m，双向四车道；横二路（金鼎西路~上下北村）为支路，红线宽度为20m，双向两车道。以及一个地块的场地平整。建设内容包括：道路工程、给水工程、雨水工程、污水工程、预留沟工程、电缆沟工程、通信管沟工程、燃气工程、桥涵工程、照明工程、景观工程、交通设施、安监设施及场平工程。</t>
  </si>
  <si>
    <t>珠高发投审〔2024〕10号</t>
  </si>
  <si>
    <t>珠海高新区仁恒滨海湾配套市政道路新建工程</t>
  </si>
  <si>
    <t>本工程位于珠海市唐家湾东岸片区。工程包含包括东岸北路、东岸南路及田馆二路，道路等级均为城市支路，设计总长931.552m，本次实施长度803.183m，其中东岸南路(BK0+000-BK0+180)为现状改造道路，东岸北路、田馆二路、东岸南路（BK0+180-BK0+552.272）为新建道路。</t>
  </si>
  <si>
    <t>珠高发投审〔2024〕4号</t>
  </si>
  <si>
    <t xml:space="preserve">向海一路、创意南路(裕华聚酯段)和裕 华路北段部分建设工程（一期） </t>
  </si>
  <si>
    <t>项目位于珠海市高新区后环片区，项目包含3条市政道路，分别为向海一路、创意南路( 裕华聚酯段) 和裕华路北段部分建设工程，总长约1.30km。本项目建设内容包括道路工程、管线工程、照明工程、安监工程、交通工程、景观工程、海绵城市、管线迁改等。</t>
  </si>
  <si>
    <t>珠高发投审〔2024〕16号</t>
  </si>
  <si>
    <t>高新区智慧环保工程</t>
  </si>
  <si>
    <t>1.大气环境智慧在线监测：VOCs在线监测设备99套，恶臭异味在线监测设备12套，气象仪3台，走航监测车1辆等；
2.重点监控企业废水在线监测：集成式水质在线监测站7套；
3.AI视频项目:在辖区域内黑烟、扬尘、河涌及排放口等污染防控点位布置AI识别摄像头；
4.无人机配套采购服务；
5.一套智慧环保平台。</t>
  </si>
  <si>
    <t>珠海高新区北沙幼儿园周边道路新建工程</t>
  </si>
  <si>
    <t>项目位于高新区北沙社区，主要建设内容：新建3条支路，双向两车道，设计总长度约930米。主要工程内容：道路工程、给水工程、污水工程、雨水工程、照明工程、绿化景观工程、交通设施、缆线管廊工程等。</t>
  </si>
  <si>
    <t>2025-2026</t>
  </si>
  <si>
    <t>专项债</t>
  </si>
  <si>
    <t>2024年度珠海市高新区城镇老旧小区改造提升工程（第一批）</t>
  </si>
  <si>
    <t>华盛豪苑、金泰园、警备区家属二号院等6个老旧小区。改造内容：雨污分流、消防改造、供水改造、“三线”整治、智能管道改造。</t>
  </si>
  <si>
    <t>2024年度珠海市高新区城镇老旧小区改造提升工程（第二批）</t>
  </si>
  <si>
    <t>银泉阁、星光源、豪景苑共3个老旧小区。改造内容：雨污分流、消防改造、供水改造、“三线”整治、智能管道改造。</t>
  </si>
  <si>
    <t>珠海市高新区220kV永丰站配套市政电缆隧道新建工程（二期）</t>
  </si>
  <si>
    <t>项目建设主要内容为新建110kV电缆沟及220kV电缆隧道，建设线路总长度约8.5km，具体建设内容如下：
（一）沿港湾大道（中珠渠南路~金凤路）新建6回路110kV电缆沟（B×H=2.06m×2.68m、D2000）约2.7km，4回路220kV电缆隧道（B×H=2.80m×2.60m）约2.2km。
（二）沿金凤路（港湾大道~香山路）新建6回路电缆隧道（4回路220kV+2回路110kV，D3500）约1.3km。
（三）沿香山路（金凤路~乐园站）新建6回路电缆隧道（4回路220kV+2回路110kV，B×H=2.80m×3.60m、D3500）约2.3km。
（四）配套工程含通风工程、道路交通安监工程、景观工程、电气工程、输油管保护工程、管线迁改工程等。</t>
  </si>
  <si>
    <t>2024-2026</t>
  </si>
  <si>
    <t>高新区水环境综合整治2.0项目（第二批）</t>
  </si>
  <si>
    <t>本项目位于珠海市高新区，主要建设内容包括潭井排洪渠改建工程和佛迳排洪渠改建工程。潭井排渠改建工程，设计起于西部沿海高速，终至佳能排洪渠，设计长度约1.271公里，防洪标准为100年一遇；佛迳排洪渠改建工程，设计起于西部沿海高速，终至中珠排洪渠，设计长度约1.156公里，防洪标准为100年一遇。</t>
  </si>
  <si>
    <t>珠高发投审【2024】13号</t>
  </si>
  <si>
    <t>珠海高新区鸡山村联络通道新建工程</t>
  </si>
  <si>
    <t>本次设计范围为珠海市高新区山村联络通道新建工程，设计总长度212.897m，道路等级为城市支路。设计内容包括：道路工程、桥梁工程、给排水工程、电力通讯工程、照明工程、海绵城市、交通工程、安监工程、道路绿化景观工程。</t>
  </si>
  <si>
    <t>珠海高新区那洲片区小学新建工程</t>
  </si>
  <si>
    <t>珠海高新区那洲片区小学新建工程项目位于珠海市高新区那洲东路（次干路）以东，那东一路（支路）以南。项目用地面积：29378.97平方米，建设规模为36班完全小学，提供1620个小学学位。项目总建筑面积约为27197平方米,其中地上建筑面积23041平方米，主要功能包括教学楼、体育馆及配套设施综合楼；地下室建筑面积4156平方米，主要功能包括人防地下车库、消防水池及水泵房等。</t>
  </si>
  <si>
    <t>珠高发投审〔2023〕20号</t>
  </si>
  <si>
    <t>珠海市金鼎中学学生宿舍楼新建工程</t>
  </si>
  <si>
    <t>新建2栋学生宿舍楼及连廊，总建筑面积约为16500 ㎡，含学生宿舍楼学生宿舍 (2-6F):10400 ㎡，食堂(1F)3000 m2，1600 床，地下建筑面积3100㎡。层数6层2栋，建筑高度 23.95M，设置地下停车位50个。</t>
  </si>
  <si>
    <t>珠海高新区礼和小学运动场改建工程</t>
  </si>
  <si>
    <t>项目位于珠海北站西侧、金业南路北侧，计划将原礼和小学运动场改建，增加停车场配套，同时增加部分功能 室并加装电梯。</t>
  </si>
  <si>
    <t>中山大学附属小学后环校区体育馆提升改造工程</t>
  </si>
  <si>
    <t>项目位于珠海市高新区中山大学附属小学后环校区内，建筑主体为室内体育馆，地上一层，塔楼三层，建筑高度为13.5米，建筑面积2802.65平方米，二级耐火等级，单多层建筑。首层设体育馆、游泳馆，塔楼二层设舞蹈室、三层设设备控制室。主要建设内容为：新建游泳池工程、室内装饰装修工程、电气工程、给排水工程、暖通工程等。</t>
  </si>
  <si>
    <t>珠海高新区东岸片区小学新建工程</t>
  </si>
  <si>
    <t>用地面积1.54万平方米，规划总建面2.75万平方米，其中地上建面2.35万平方米，地下建面0.4万平方米，拟建1所规模为36个教学班的标准化小学，提供学位1620个，建设内容主要包括教学楼、行政办公楼、报告厅、食堂、体育馆、运动场、人防地下室车库等。</t>
  </si>
  <si>
    <t>会同乡创文化中心及配套空间项目（一期）</t>
  </si>
  <si>
    <t>项目地处会同南路北侧国有空地，近临会同古村、会同那洲绿道环线入口，片区总用地面积约52000㎡，其中包含三个地块，地块一A22为文化活动用地，面积约16000㎡，计划建设游客服务中心、艺术中心等文化项目及配套停车场；地块二B1为商业用地，面积约5000㎡，已调整为村集体用地建设美食商业街，增加村集体收益；地块三G1为公园绿地用地，面积约31000㎡，计划建设公园，可考虑帐篷露营营地。先行推进 A22 地块上的会同乡创文化中心及配套空间项目（一期）项目，主要内容为的地下停车场及地上1号楼和部分配套设备用房，建设规模为1号楼总建筑面积约2001.50㎡，地下车库总建筑面积12970.00㎡，设备用房（楼梯间）总建筑面积755㎡，室外场地总面积13675.63㎡。</t>
  </si>
  <si>
    <t>珠高发投审〔2024〕6号</t>
  </si>
  <si>
    <t>方案重大变更</t>
  </si>
  <si>
    <t>永丰古树公园项目（一期）</t>
  </si>
  <si>
    <t>项目主要以保护、科普为主题，内容主要包括古树保护治理专项、绿化种植、游览步道、科普导视系统、活动空间、水电工程、服务驿站建设等。</t>
  </si>
  <si>
    <t>储备库转新建</t>
  </si>
  <si>
    <t>附件4</t>
  </si>
  <si>
    <t>高新区2024年政府投资项目调整计划（储备库）</t>
  </si>
  <si>
    <t>项目建议书完成时间</t>
  </si>
  <si>
    <t>可行性研究报告完成时间</t>
  </si>
  <si>
    <t>概算完成时间</t>
  </si>
  <si>
    <t>预算完成时间</t>
  </si>
  <si>
    <t>施工招标时间</t>
  </si>
  <si>
    <t>合计83（20）</t>
  </si>
  <si>
    <t>珠海市高新区人民医院北围院区配套市政基础设施新建工程</t>
  </si>
  <si>
    <t>珠海市高新区人民医院北围院区配套市政基础设施新建工程，本工程位于京珠高速公路（港湾大道）东侧，新湾八路西侧，人民医院北围院区南、北侧。主要包括两条市政道路及配套基础设施：鼎兴路（港湾大道～新湾八路段）、新沙六路（港湾大道～新湾八路段），道路总长度约450m。建设内容包括：道路工程、桥涵工程、管线工程、照明工程、交通工程、安监工程、海绵城市、景观工程等。</t>
  </si>
  <si>
    <t>前期</t>
  </si>
  <si>
    <t>珠海市高新区港湾新城周边配套市政基础设施新建工程</t>
  </si>
  <si>
    <t>项目位于高新区金鼎片区，主要建设内容包括三条市政道路及配套基础设施：金官路（金园路～金文路段）、规划环路（岐关路段）、金府路（金府路与金文路衔接段）。金官路（金园路～金文路段）为城市支路，南起金园路，北至金文路，规划红线宽度24m，建设长度约88m；规划环路（岐关路段）为城市支路，起终点与岐关路衔接，规划红线宽度14m，建设长度约342m；金府路（金府路与金文路衔接段）为城市次干路，南起已建金府路路，北至金文路，规划红线宽度34m，建设长度约10m.建设内容包括：道路工程、管线工程、照明工程、景观工程、交通工程、安监工程，海绵城市设计等。</t>
  </si>
  <si>
    <t>珠海市高新区中珠渠及中珠副渠防洪排涝综合提升工程</t>
  </si>
  <si>
    <t>项目位于中珠渠珠海段，起于竹林埔桥，终点至金星门出海口。建设内容包括水环境综合整治、河道清淤、护岸修复、截污工程、水闸、环境提升工程、桥梁工程等。总长度约9.15公里。</t>
  </si>
  <si>
    <t>珠海高新区金星路及科技一路（东段）管网改造工程</t>
  </si>
  <si>
    <t>工程包含金星路及科技一路两条道路，金星路为次干道，长约1555.05米，道路宽36米，科技一路为城市支路长约877.48m，道路宽18米。
工程建设内容包括新建D1400~D1800污水管约1793m、D600~B×H=2.6×1.0m雨水管渠约670m及金星路、科技一路道路升级改造。</t>
  </si>
  <si>
    <t>高新区前环片区3号排涝泵闸新建工程</t>
  </si>
  <si>
    <t>主要建设内容包括排水工程、电气工程、水工结构等，具体建设内容及规模如下：
1）设置水闸1座，1孔，单宽8.0m，总净宽8m，闸底板顶高程-0.70m，顶高程5.5m，设计流量36.55m3/s。
2）新建排涝泵站1座，设计流量25m3/s。
3）泵闸上游排洪渠衔接段、下游箱涵衔接段及泵站厂区道路、绿化景观工程、管线迁改工程等。</t>
  </si>
  <si>
    <t>珠海市高新区湾区智造AI产业创新中心片区配套市政基础设施新建工程（二期）</t>
  </si>
  <si>
    <t>本项目位于高新区金唐西路以北、金峰路以南，本期需新建2条市政道路以及两处地块场平，道路设计总长约1.521km，其中主干路约1.038km，支路约0.483km；地块场平面积约为50800㎡；110kV架空线缆迁改约1450m。</t>
  </si>
  <si>
    <t>珠海高新区那洲布匹城配套市政基础设施新建工程</t>
  </si>
  <si>
    <t>本工程位于珠海市高新区那洲，包括四条市政道路及配套基础设施：外环街北段（金唐西路~那西三街），道路长度约800m；那西一街（外环街北段~那洲西路），道路长度约370m；那西二街（外环街北段~那洲西路），道路长度约190m；那洲西路（金唐西路~那西二街），道路长度约520m；修建排洪渠1条，长度约870m。建设内容包括：道路工程、给水工程、雨水工程、污水工程、预留沟工程、电缆沟工程、通信管沟工程、桥涵工程、照明工程、景观工程、交通设施、安监设施等。</t>
  </si>
  <si>
    <t>珠海高新区金鼎山人居环境整治项目</t>
  </si>
  <si>
    <t>项目范围约38.25万㎡，建设内容主要包括：山体截洪沟约3800m、排洪渠约88m、边坡治理约7000㎡、过路箱涵2座及项目范围内的基础设施及配套建设等。</t>
  </si>
  <si>
    <t>高新区下栅检查站公交首末站新建工程</t>
  </si>
  <si>
    <t>项目位于金鼎片区京珠高速西、金沙路北侧，用地面积约4400㎡，主要建设内容包括综合楼一栋及室外配套公交停车场，综合楼建筑面积约300㎡，包括土建工程、电气工程、给排水工程、高低压配电工程、充电桩工程及室外配套工程等。</t>
  </si>
  <si>
    <t>2025-2025</t>
  </si>
  <si>
    <t>高新区中山公园公交首末站新建工程</t>
  </si>
  <si>
    <t>项目位于高新区后环片区留诗路东南侧，用地面积约5096㎡，主要建设内容包括综合楼一栋及室外配套公交停车场，综合楼建筑面积约350㎡，包括土建工程、电气工程、给排水工程、高低压配电工程、充电桩工程及室外配套工程等。</t>
  </si>
  <si>
    <t>高新区石坑山隧道工程</t>
  </si>
  <si>
    <t>项目起点为港湾大道与唐淇路交汇处西侧，终点为情侣北路与前岛环交汇处东侧，全长约4.6公里，双向4车道。</t>
  </si>
  <si>
    <t>高新区水环境综合整治2.0项目（第三批）</t>
  </si>
  <si>
    <t>项目位于高新区，包括旧村雨污分流改造、山水截流工程、排洪渠整治工程、新建污水泵站、山塘调蓄等。</t>
  </si>
  <si>
    <t>珠海市高新区金园三路西侧保障性租赁住房新建工程</t>
  </si>
  <si>
    <t>项目位于高新区金园三路西侧西侧、金瑞二路北侧，项目用地面积14826.06平方米，总建筑面积60311.20㎡，计容建筑面积44478.18平方米。拟建设一级邻里中心及保障性租赁住房。</t>
  </si>
  <si>
    <t>项目暂缓推进</t>
  </si>
  <si>
    <t>高新区金鼎片区生物医药产业园配套基础设施新建工程（二期）</t>
  </si>
  <si>
    <t>珠海市高新区金鼎片区生物医药产业园配套基础设施新建工程（二期）位于珠海市唐家湾金鼎片区，本次建设内容包含金峰路等共8条市政道路，道路总长约3.7km。</t>
  </si>
  <si>
    <t>珠海高新区再生资源及垃圾综合利用设施工程</t>
  </si>
  <si>
    <t>拟建设位置位于珠海高新区金鼎片区二线公路西侧、竹林埔村东侧。建设内容为新建再生资源利用中心项目,包含大件垃圾拆解中心(大件垃圾拆解、处理)、可回收物分拣中心、有害垃圾转运中心、园林垃圾处理中心,项目用地面积约为 15000 平方米,建设日分拣能力为420.5 吨/天。建设内容为新建垃圾转运站及环卫停车场,转运规模为 210 吨/天,项目用地总面积约为 5495 平方米。</t>
  </si>
  <si>
    <t>珠海市高新区文溪河以西区域生态改造项目</t>
  </si>
  <si>
    <t>本项目位于高新区留思山东南侧，项目面积约15.8公顷，建设内容主要包括：盐碱地改良、边坡处理、绿地修复、检修通道、管网系统、配套构筑物及其它设施等。其建设内容及投资额以区发改财政局立项批复为准。</t>
  </si>
  <si>
    <t>原名字“珠海市高新区滞泄洪周边区域生态改造续建工程”</t>
  </si>
  <si>
    <t>珠海市高新区东岸留思山周边配套市政道路新建工程</t>
  </si>
  <si>
    <t>本项目位于高新区东岸留思山片区周边，包括创意中路、创意南路、向海十一路，道路总长度约2.2千米。建设内容包括：道路工程、给排水工程、电力通信工程、照明工程、交通工程、安监工程、海绵城市、绿化工程等。</t>
  </si>
  <si>
    <t>珠海市高新区前环片区前岛环路北段（山海路至情侣路北路段）及其周边配套市政道路新建工程</t>
  </si>
  <si>
    <t>本工程建设范围含市政道路3条（前岛环路、山海路、基地连接线），道路全长约1.1km，其中前岛环路长约493米，规划断面宽度24米，为次干路；山海路长约392米，规划断面宽度18米，为支路；基地连接线长约218米，设计断面宽度为12米，为支路。本项目含道路工程、交通工程、给排水工程、电气工程、景观工程等建设内容。</t>
  </si>
  <si>
    <t>受油库搬迁影响，未明确实施方案。</t>
  </si>
  <si>
    <t>东岸社区西侧配套市政道路工程</t>
  </si>
  <si>
    <t>道路起于金园路，终于现状软件园，道路总体呈南北走向，设计总长度约781.129m，宽24m。</t>
  </si>
  <si>
    <t>暂缓</t>
  </si>
  <si>
    <t>珠海市高新区工业园区交通组织优化提升基础设施项目(二期)</t>
  </si>
  <si>
    <t>本工程位于珠海市高新区金鼎片区和科创海岸片区范围内，位于中珠渠南路南侧、创新八路西侧，建设内容为新建地面公交场站及新建地下社会停车场，用地面积约4000㎡</t>
  </si>
  <si>
    <t>珠海市高新区甲背坑排洪渠新建工程</t>
  </si>
  <si>
    <t>珠海高新区甲背坑排洪渠新建工程，设计渠道起点为西部沿海高速现状箱涵，穿过阳春铺村、已建金环路及官村，最终汇入中珠副渠，渠道尺寸6~10×3.0m，长度约2.1km。</t>
  </si>
  <si>
    <t>珠海市高新区滞泄洪周边区域生态改造工程</t>
  </si>
  <si>
    <t>本项目位于高新区留思山东南侧，项目面积约 10.3 公顷。建设内容主要包括：盐碱地改良、边坡处理、绿地修复、检修通道、管网系统、配套构筑物及其它设施等以立项批复为准。</t>
  </si>
  <si>
    <t>京珠高速金鼎派出所（地块8）项目</t>
  </si>
  <si>
    <t>项目用地面积8500.59平方米，建筑面积9178.64平方米，其中：综合业务楼共6层，地上5层，建筑面积为5239.74平方米；地下1层，建筑面积3938.9平方米。</t>
  </si>
  <si>
    <t>金发工业园侧公园绿地</t>
  </si>
  <si>
    <t>本项目设计范围北侧紧邻港湾大道，东侧接金琴立交，西侧与金发工业园东北侧市政路相接，工程设计总面积约6.86万平方米，为防护绿地。主要包括入口及休憩广场、小品构筑物、园路、停车场及整体景观提升等内容。</t>
  </si>
  <si>
    <t>科技一路污水管网改造工程</t>
  </si>
  <si>
    <t>创新一路交科技一路以北部分采用顶管敷设一条D1800污水管，全长约410米；创新一路交科技一路路口涉铁段采用顶管敷设一条DN1800污水管，全长约100米；创新一路交科技一路以南顶管敷设一条D1800污水管，全长约480米。</t>
  </si>
  <si>
    <t>珠海高新区纳水北环路及那东三路道路新建工程</t>
  </si>
  <si>
    <t>本工程位于珠海市高新区那洲社区，共包含2条市政道路。纳水北环路：道路等级为城市次干路，规划道路红线宽24米，双向4车道，西起那洲东路，东至澳科大西路（暂定），道路设计总长为466.711m。那东三路：道路等级为城市支路，规划道路红线宽18米，双向2车道，北起澳科大西路（暂定），南至纳水北环路，道路设计总长为137.870m。主要工程内容：道路工程、给水工程、污水工程、雨水工程、照明工程、绿化景观工程、交通设施、缆线管廊工程等，并预留燃气管位。</t>
  </si>
  <si>
    <t>珠海高新区星辰路及金园路新建工程</t>
  </si>
  <si>
    <t>本工程选址位于珠海高新区下栅社区下村，包含星辰路和金园路两条城市次干路的待建区段。星辰路长约510米，从港湾大道延伸至金园路，道路宽度24米，现状已建成约150米；金园路长约1200米，从金凤路延伸至哈工大路，道路宽度24米，现状已建成约650米；星辰路和金园路的待建区段共计约 910米，均穿越了下村大批民房，涉及民房征拆面较广。</t>
  </si>
  <si>
    <t>珠海高新区金园路（拱星三巷至金琴快线段）配套道路改造工程</t>
  </si>
  <si>
    <t>本工程位于珠海市唐家湾官塘片区，西至拱星三巷，东接金凤路。</t>
  </si>
  <si>
    <t>珠海高新区歧关路（金沙段）改造工程</t>
  </si>
  <si>
    <t>道路改造提升约1.5公里，主要工程内容为道路白加黑，增设非机动车道等。</t>
  </si>
  <si>
    <t>珠海高新区金恒二路及金恒三路道路新建工程</t>
  </si>
  <si>
    <t>本工程位于珠海市位于高新区唐家湾金鼎片区，建设内容包含2条支路。分别为：金恒二路设计长度206.454m，道路规划等级为城市支路，双向2车道，道路红线宽18m，设计车速为30Km/h；金恒三路设计长度540.172m，道路规划等级为城市支路，双向2车道，道路红线宽15m，设计车速为30Km/h。工程内容主要包括：道路工程、污水工程、雨水工程、给水工程、电缆沟工程、通信管沟工程、照明工程、海绵城市、交通工程、安监工程、燃气预留及绿化工程。</t>
  </si>
  <si>
    <t>完成预算后先暂停。</t>
  </si>
  <si>
    <t>高新区金鼎工业园华冠路等4条市政道路提升工程</t>
  </si>
  <si>
    <t>工程位于珠海高新区金鼎工业园内，其中金业一路为现状支路，道路宽15米，提升设计总长度约332m；金恒一路（金鸿六路-华冠路）为现状支路，道路宽18米，提升设计总长度约771m；金鸿三路为现状支路，道路宽18米，提升设计总长度约408m；华冠路为现状支路，道路宽15米，提升设计总长度约1,032m，主要建设内容包括道路病害处理、道路面层提升、路沿石更换调整、慢行系统翻新、井盖翻新抬升、标志线恢复等。</t>
  </si>
  <si>
    <t>项目已完成全部前期工作，根据《专题研究重点项目和政府投资项目会议纪要》（珠高专题会纪〔2023〕29号），项目暂缓实施。</t>
  </si>
  <si>
    <t>拱星街建设工程</t>
  </si>
  <si>
    <t>拱星街建设工程位于珠海市高新区官塘片区。拱星街建设工程为城市支路，南起金园路，北至官塘路。规划红线宽度12m，建设长度约 650m。建设内容包括：道路工程、管线工程、照明工程、景观工程、交通工程、安监工程，并按要求进行海绵城市设计等。</t>
  </si>
  <si>
    <t>唐站环路（南段）市政道路新建工程</t>
  </si>
  <si>
    <t>项目起点接唐站南路，终点与唐站前路平交，设计全长约320m。道路等级为城市支路，规划道路红线宽度18m，双向两车道布置，设计速度为30km/h。项目主要建设内容包括：道路工程、给排水工程、电力通信工程、交通、安监、照明工程和绿化景观工程等。同时唐站南路以及唐站环路（中段）沥青罩面等提升改造内容纳入本项目统筹实施，设计长度约497m。</t>
  </si>
  <si>
    <t>港湾大道（裕华聚酯段）人行天桥工程</t>
  </si>
  <si>
    <t>本项目拟建设人行天桥一座，横跨港湾大道，连接裕华聚酯与港湾一号地块，兼顾市政人行过街与商业联通功能。天桥主桥全长约95米，桥面净宽4米，桥下净空5米。工程内容包含桥梁工程、电气照明工程、管线迁改工程等。</t>
  </si>
  <si>
    <t>金园一路等3条市政道路提升工程</t>
  </si>
  <si>
    <t>工程位于珠海高新区金鼎工业园内，其中金园一路为现状支路，道路宽18米，提升设计总长度约635米；金瑞二路为现状支路，道路宽18米，提升设计总长度约1213米；金园二路（麒麟啤酒公司段）为现状次干路，道路宽24米，提升设计总长度约272m，主要建设内容包括道路病害处理、道路面层提升、路沿石更换调整、慢行系统翻新、井盖翻新抬升、标志线恢复等。</t>
  </si>
  <si>
    <t>珠海高新区金鼎1#垃圾转运站及环卫停车场新建项目</t>
  </si>
  <si>
    <t>建设内容为新建垃圾转运站及环卫停车场,转运规模为 210 吨/天,项目用地总面积约为 5495 平方米。</t>
  </si>
  <si>
    <t>高速公路超限监测站（卸货场）工程</t>
  </si>
  <si>
    <t>用地面积约3000平方米，拟建建筑面积400平方米高速公路超限监测站（卸货场）。</t>
  </si>
  <si>
    <t>官塘路内公交换乘站工程</t>
  </si>
  <si>
    <t>本项目位于港湾大道两侧，新建两座公交换乘枢纽站，总用地面积约7433.23㎡，建筑面积约3656.95㎡，新增公交泊位16个。</t>
  </si>
  <si>
    <t>项目投资小于400万元，建议纳入小额工程推进</t>
  </si>
  <si>
    <t>珠海市高新区慢行立体过街设施新建工程</t>
  </si>
  <si>
    <t>项目主要建设内容包括：在香山路增设立体过街设施5处、平面过街设施1处，调整平面过街设施1处,取消平面过街设施2处(感应式信号过街设施9处)，在港湾大道增设立体过街设施4处、新增信号过街设施1处，调整平面过街设放海4处（感应式信号过街设施4处)</t>
  </si>
  <si>
    <t>珠海高新区红花山森林公园入口提升工程</t>
  </si>
  <si>
    <t>工程涉及景观工程、绿化工程、结构工程、建筑工程、给排水工程、电气工程等。建设内容主要包括景观铺装，土方工程，党建LOGO等其他小品及配套设施；绿化提升；排洪渠加盖停车；停车楼1座等给排水、照明以及安监配套设施。</t>
  </si>
  <si>
    <t>珠海高新区排水户污水管网全覆盖达标攻坚工程</t>
  </si>
  <si>
    <t>本工程位于高新区，主要建设内容为对室外合流系统进行分流改造以及现状排水设施的清淤、病害治理；建筑外墙新建一套排水立管或末端增设溢流设施。</t>
  </si>
  <si>
    <t>珠海市高新区赤北街新建工程</t>
  </si>
  <si>
    <t>项目位于高新区那洲会同片区，为城市支路，西起会同北路，北至金唐西路。规划红线宽度18m，建设长度约650m。建设内容包括：道路工程、管线工程、照明工程、景观工程、交通工程、安监工程，海绵城市设计等。</t>
  </si>
  <si>
    <t>未放专项债</t>
  </si>
  <si>
    <t>珠海市高新区鸡山社会停车场及慢行立体过街设施新建工程</t>
  </si>
  <si>
    <t>项目主要建设内容包括：鸡山一万平方米地下停车场及地面公园绿地建设，增设鸡山城市阳台处立体过街设施1处等。</t>
  </si>
  <si>
    <t>珠海市高新区金焕路新建工程</t>
  </si>
  <si>
    <t>项目位于高新区金鼎片区，为城市支路，西起金环路，东至金鸿七路。规划红线宽度18m，建设长度约360m。建设内容包括：道路工程、管线工程、照明工程、景观工程、交通工程、安监工程，海绵城市设计等。</t>
  </si>
  <si>
    <t>高新区金鼎工业污水处理厂</t>
  </si>
  <si>
    <t>待定</t>
  </si>
  <si>
    <t>新建一座工业污水处理厂，一期设计处理能力1.0万m³/d。</t>
  </si>
  <si>
    <t>珠海市高新区香山路保障性住房项目周边市政配套新建工程</t>
  </si>
  <si>
    <t>华昕</t>
  </si>
  <si>
    <t>项目建设内容包含2条市政道路（规划路A、规划三路），设计总长度约464m，主要包括道路工程、交通工程、管线工程、照明工程、安监工程、绿化景观工程、海绵城市工程等。</t>
  </si>
  <si>
    <t>珠海市北区水质净化厂二期及地面公共服务设施工程周边景观配套及进厂管新建工程</t>
  </si>
  <si>
    <t>项目建设内容为在金峰北路、创新九路、科技九路、科技十路分别建设DN1400-2xDN2000污水主干管共约2.6km，南侧接驳金峰北路现状DN1500污水主干管及科技一路拟建DN1800污水主干管，西侧科技十路接驳金鼎东路现状DN1200污水主干管，东北侧接驳金峰北路现状DN1200污水主干管，末端管道接至北区水质净化厂二期及三期污水厂前汇合井后进入净化厂二期及三期分配井，近期污水输送至二期，远期输送至二期及三期。</t>
  </si>
  <si>
    <t>2024-2027</t>
  </si>
  <si>
    <t>珠海市高新区新金品二路新建工程</t>
  </si>
  <si>
    <t>项目位于高新区金鼎片区，为城市次干路，西起金环路，东至金鼎西路。规划红线宽度14m，建设长度约2km。建设内容包括：道路工程、管线工程、照明工程、景观工程、交通工程、安监工程，海绵城市设计等。</t>
  </si>
  <si>
    <t>珠海高新区金鼎山山体截洪沟新建工程</t>
  </si>
  <si>
    <t>本项目位于珠海市高新区，建设内容主要对高新区金鼎山南侧、岐关路北侧新建截洪沟，长度约1215m。</t>
  </si>
  <si>
    <t>珠海市高新区金园路以南、金府路以东3.2万平方米用地整备工程</t>
  </si>
  <si>
    <t>项目位于珠海市高新区金园路以南、金府路以东，主要建设内容为约3.2万平方米场地平整工程。</t>
  </si>
  <si>
    <t>珠海市高新区唐家湾文化园工程</t>
  </si>
  <si>
    <t>项目珠海市高新区情侣北路交前岛环路东南侧，面积约7.36万㎡，主要包括通行步道、绿化、照明、监控、给排水及配套设施建设等内容</t>
  </si>
  <si>
    <t>珠海市高新区中珠渠及中珠副渠防洪排涝综合提升工程一期（金鼎东路至京珠高速连接线段）</t>
  </si>
  <si>
    <t>本项目位于高新区金鼎片区，西起金鼎东路，东至京珠高速连接线，含中珠渠及中珠渠副渠，渠道总长度约1000m，主要建设内容包括渠首打通、开展清淤、护岸修复、附属配套设施建设、两岸绿化景观提升及人行桥建设等。</t>
  </si>
  <si>
    <t>淇澳红树林湿地公园</t>
  </si>
  <si>
    <t>本项目位于珠海高新区淇澳岛北侧，面积约81公顷，建设内容主要包括公园入口优化提升，园路整治，新建卫生间、游客服务中心等配套设施。</t>
  </si>
  <si>
    <t>珠海市高新区新一代信息技术产业园基础设施配套新建工程（二期）</t>
  </si>
  <si>
    <t>本工程位于珠海市高新区金鼎片区。二期工程包含金鼎西路、金鼎中路、横一路、横二路、横三路、纵一路、纵二路、纵三路八条市政道路，设计总长约4km，新建谭井东排洪渠，长约0.81km。建设内容包括：道路工程、桥涵工程、管线工程、电力通信工程、照明工程、景观工程、交通工程、安监工程、排洪渠工程、海绵城市工程等。</t>
  </si>
  <si>
    <t>2025-2027</t>
  </si>
  <si>
    <r>
      <rPr>
        <sz val="11"/>
        <rFont val="宋体"/>
        <charset val="0"/>
      </rPr>
      <t>珠海市高新区</t>
    </r>
    <r>
      <rPr>
        <sz val="11"/>
        <rFont val="Times New Roman"/>
        <charset val="0"/>
      </rPr>
      <t>2024</t>
    </r>
    <r>
      <rPr>
        <sz val="11"/>
        <rFont val="宋体"/>
        <charset val="0"/>
      </rPr>
      <t>年地质灾害隐患点、风险点治理工程</t>
    </r>
  </si>
  <si>
    <t>对凤凰山防火通道沿线地质风险点进行治理。</t>
  </si>
  <si>
    <t>珠海市高新区污水泵站扩建工程</t>
  </si>
  <si>
    <t>项目建设内容为后环1#污水泵站设备扩容至6.0万方/天，港湾污水泵站设备扩容至5万方/天，中珠渠1#污水泵土建规模由3万方/天扩建至6万方每天，设备规模扩建至4万方/天，同步对进出水管进行改造。</t>
  </si>
  <si>
    <t>珠海市高新区中珠渠2#泵站新建工程</t>
  </si>
  <si>
    <t>项目位于高新区兴南路北侧、情侣北路西侧，建设内容包括新建污水泵站土建规模2万方/天，设备规模1万方/天，包括泵房、泵站、进水池、管道等建设</t>
  </si>
  <si>
    <t>珠海市高新区前环1#闸泵新建工程</t>
  </si>
  <si>
    <t>设置 1 孔水闸 1 座、单宽14m、总净宽14m，新建排涝泵站 1 座，设计流量 25m³/s。工程设计内容包括：泵闸工程、桥涵工程、污水工程、雨水工程、电气工程、道路工程、照明工程、绿化景观工程、交通设施、安监设施、排洪渠工程等市政配套工程。</t>
  </si>
  <si>
    <t>珠海市高新区前环2#闸泵新建工程</t>
  </si>
  <si>
    <t>设置1孔水闸 1 座、单宽 8m、总净宽 8m，新建排涝泵站1 座，设计流量 15m³/s。工程设计内容包括：泵闸工程、桥涵工程、污水工程、雨水工程、电气工程、道路工程、照明工程、绿化景观工程、交通设施、安监设施、排洪渠工程等市政配套工程。</t>
  </si>
  <si>
    <t>高新区二线公路西侧、福林农庄南侧GX-1、GX-2地块用地整备工程</t>
  </si>
  <si>
    <t>主要建设内容包括地表附着物清理、场地平整、挖方填方工程等，面积约4.5万平方米。</t>
  </si>
  <si>
    <t>珠海市公安局高新分局打私大队（原海上边防派出所）北侧边坡地质灾害隐患点整治工程</t>
  </si>
  <si>
    <t>对市公安局高新分局打私大队（原海上边防派出所）北侧边坡地质灾害隐患点进行治理。</t>
  </si>
  <si>
    <t>银坑半岛公园</t>
  </si>
  <si>
    <t>本工程位于珠海高新区银坑半岛，主要内容为新建13万平方米公园，包括建筑、景观、绿化、照明、给排水、岩土、道路等工程。</t>
  </si>
  <si>
    <t>珠海市高新区220kV永丰站配套市政电缆隧道新建工程（三期）</t>
  </si>
  <si>
    <t>三期推荐路由为港湾大道（金凤渠至前湾二路） 、前湾二路、情
侣北路。新建6回路110kV（电缆沟）7.0km，新建4回路110kV（电缆沟）1.9km，总建设线路长度8.9km。</t>
  </si>
  <si>
    <t>广东省珠海市高新区后环片区产业园配套基础设施项目</t>
  </si>
  <si>
    <t>区住房城乡建设局（专项债）</t>
  </si>
  <si>
    <t>位于珠海市高新区后环片区，主要建设内容包括：新建产业用房总建筑面积约 62.88 万㎡，其中地上建筑面积约 48.22 万㎡，地下建筑面积约14.66 万㎡；新建停车场约 1.34 万㎡；新建或改造提升金恒二路、金恒三路、那东三路等 23 条园区道路约 19.69km；新建园区配套电缆隧道约 5.70km、电缆沟约 2.60km 等。</t>
  </si>
  <si>
    <t>大可研项目</t>
  </si>
  <si>
    <t>广东省珠海国家高新技术产业开发区高端医疗器械产业集聚区配套基础设施建设项目</t>
  </si>
  <si>
    <t>项目主要建设内容包括：计容面积约28.68万平方米的标准厂房；新建配套水质争化厂（8万t/d)；建设长度约7.8千米的园区配套道路等。</t>
  </si>
  <si>
    <t>广东省珠海市高新区“数字高新、智慧园区”基础设施建设项目</t>
  </si>
  <si>
    <t>主要建设内容包括:配套建设建筑面积约2.8万平方米的地下停车场、周边道路等。挖掘历史文化旅游资源，修缮唐家湾古镇 17处历史建筑，保护修复山房路、龙岗街等历史，街区风貌。打造会同历史文化街区文旅走廊，建设包括国潮文化街区、旅游厕所等消费集聚区设施，总建筑面积约6.3万平方米。项目建成后将促进历史文化遗产保护与活化利用，提升文化旅游消费。</t>
  </si>
  <si>
    <t>广东省珠海国家高新技术产业开发区深珠融合发展示范区基础设施建设项目</t>
  </si>
  <si>
    <t>主要建设内容包括:新建计容面积约20.3万平方米的园区保障性租赁用房;配套建设站和调蓄池等；建设3处停车场等配套设施。</t>
  </si>
  <si>
    <t>广东省珠海国家高新技术产业开发区"创新海岸"标准厂房及配套基础设施建设项目</t>
  </si>
  <si>
    <t>新建园区标准厂房，厂房占地面积 5.17万平方米，建筑面积约20.7万平方米;配套建设周边社区停车场;更新改造园区老旧雨污管网;改建防洪排设施、加固河堤、新建站等。</t>
  </si>
  <si>
    <t>广东省珠海市高新区后环片区科技城园区基础设施项目</t>
  </si>
  <si>
    <t>位于珠海市高新区后环片区，主要建设内容包括：新建及改造道路约30km、隧道2.10km、排洪渠0.87km，配套建设道路排水、电力通信、交通、安监、照明工程等；新建220kV四回路电力隧道5.7km、110kV六回路电力隧道2.6km，管线迁改约3.24km，新建水库泵房电容量175kVA及配套线缆工程等。</t>
  </si>
  <si>
    <t>广东省珠海国家高新技术产业开发区集成电路设计创新中心配套设施建设项目</t>
  </si>
  <si>
    <t>主要建设内容包括建设保障性租赁用房约8.0万平方米;建设标准厂房约20 万平方米;普查、检测排水管网总长约112.9公里;修复雨污水管道约10.49公里;新建配套道路8条，约2.8公里;改造配套道路8条，约4.9公里。</t>
  </si>
  <si>
    <t>广东省珠海市国家高新技术产业开发区银坑半岛海洋工程装备产业园配套基础设施建设项目</t>
  </si>
  <si>
    <t>位于珠海国家高新技术产业开发区银坑片区银悦路以东，银海路以北，规划用地面积约139128.4m²，总建筑面积约52.5万m²，其中产业用房建筑面积约29.2万m²，研发用房建筑面积约4.2万m²，配套设施用房和功能用房8.3万m²，地下建筑约10.8万m²。主要建设内容为建设产业用房、研发用房、办公用房、宿舍、地下建筑、室外工程及周边配套道路等。</t>
  </si>
  <si>
    <t>广东省珠海国家高新技术产业开发区保障性安居工程建设项目</t>
  </si>
  <si>
    <t>主要新建保障性租赁住房工程6项，用地面积约9.9万平方米，建筑面积约33万平方米。建设内容包括保障性租赁用房及配套公 共服务设施、地下停车场、以及配套室外工程等。</t>
  </si>
  <si>
    <t>广东省珠海国家高新技术产业开发区半导体产业园水利基础设施建设项目</t>
  </si>
  <si>
    <t>主要建设内容包括:配套建设8万吨/日污水处理厂;室外排水工程约9km;以及配套建设园区道路等。</t>
  </si>
  <si>
    <t>广东省珠海市高新区 AI 产业创新园区（二期）基础设施配套建设项目</t>
  </si>
  <si>
    <t>位于珠海市高新区金鼎片区，金唐西路以北，岐关路以南，金鸿四路西侧，金洲二路东侧。总建筑面积约43.04万m²，其中地上建筑面积约35.28 万平方米，地下建筑面积约7.76 万m² ；计容建筑面积约 35.73万m²，包括研发厂房约9.82万m²，高标准厂房约14.53万m²，配套设施用房和功能用房约3.27万m² ，宿舍约8.11万m²，主要建设内容包括新建金品二路长约1.85km，完善AI产业创新园区（二期）配套广场、停车等基础设施。</t>
  </si>
  <si>
    <t>广东省珠江口西岸都市圈--珠海国家高新技术产业开发区前环产城融合基础设施建设项目</t>
  </si>
  <si>
    <t>主要建设内容包括新建产业载体用房 20万平方米，配套建设公共服务设施等;新建及整治排洪渠长4.97公里;新建截洪沟2公里，新建2座水闸、1处调蓄池，改建道路及雨雾分流管网，配套建设公共服务设施等。</t>
  </si>
  <si>
    <t>广东省珠海国家高新技术产业开发区光电信息技术产业园基础设施建设项目</t>
  </si>
  <si>
    <t>主要建设内容包括:新建计容建筑面积13.5万平方米的标准厂房;配套建设计容建筑面 积2.4万平方米的园区保障性租赁住房;配套建设园区管网等设施。</t>
  </si>
  <si>
    <t>广东省珠海市高新区防洪排涝基础设施综合提升工程</t>
  </si>
  <si>
    <t>位于珠海市高新区中珠渠两侧，项目主要建设内容包括：新建、改造排洪渠和截洪沟约25.44km,新建雨水管渠约2.3km,新建水闸泵站9座，对3座水库进行除险加固，以及雨水箱涵、排涝泵站、雨水调蓄池等配套工程的建设。</t>
  </si>
  <si>
    <t>广东省珠海市高新区城镇污水垃圾处理基础设施建设项目</t>
  </si>
  <si>
    <t>位于珠海市高新区金鼎片区，主要建设内容包括：新建污水厂1座（污水处理能力为8万t/d），新建再生资源及垃圾综合利用设施1座（日分拣能力为420.5t/d），新建垃圾转运站及环卫停车场1处（转运规模为210t/d），新建污水管0.99km，修复28个路段雨污水管道共计约8.2km，配套道路提升约7.096km。</t>
  </si>
  <si>
    <t>中国历史文化名镇——珠海唐家古镇文旅走廊消费集聚区基础设施建设项目</t>
  </si>
  <si>
    <t>广东省珠海市高新技术产业开发区教育公共服务均等化发展建设项目</t>
  </si>
  <si>
    <t>主要建设内容包括新建2所中学，建筑面积6.5万平米;新建2所小学，建筑面积 4.6万平米;新建2所幼托中心，建筑面积3万平米;改扩建小学和中学各1所。</t>
  </si>
  <si>
    <t>广东省珠海国家高新技术产业开发区新型基础设施建设示范项目</t>
  </si>
  <si>
    <t>项目建设内容主要为构建智慧视觉存算平台、城市信息管理 CI平台及实景三维数据底座、物联网平台，围绕教育、健 康、消防、民生、应急管理、疫情防控、水务、海防、5G 智能路灯、智慧停车等场景，实现智慧园区一网统管。项目建成后，形成 28 个充电桩站、2992个公共充电桩、2275 个智慧停车泊位、多杆 5G 智能路灯和多个公共智能应用平台，推动广东省珠海市高新区的城市治理精准度、民生服务可及性和产业经济发展质量不断提升，打造低碳、绿色、健康的宜业宜居环境。</t>
  </si>
  <si>
    <t>广东省珠海市高新区综合停车场及公共交通基础设施建设项目</t>
  </si>
  <si>
    <t>位于珠海市高新区唐家湾镇，本项目新建停车楼及配套用房建筑面积约4090.99㎡，新增停车位132个；新建公交换乘枢纽站两座，用地面积约7433.23㎡，建筑面积约3656.95㎡，新增公交泊位16个；新建地下停车场及配套用房等建筑面积约15486.67㎡，新增停车位180个；配套建设金府路、金园路、规划横一路和规划环路等4条道路总长约1.29km。</t>
  </si>
  <si>
    <t>广东省珠海市高新区北围幼托中心建设项目</t>
  </si>
  <si>
    <t>位于珠海市高新区北围片区，金峰北路西侧、金业北路北侧、科创纵三路东侧、兴中路南侧，规划用地面积 5431m²，主要建设规模为新建一所托幼中心，总建筑面积 10354m²，其中地上建筑面积为7300m²，地下建筑面积为3054 m²，建设内容包括:托育服务用房、托育从业人员培训用房、托育产品研发和标准设计用房、婴幼儿早期发展用房、监督管理用房和设备辅助用房、地下车库、室外工程等。</t>
  </si>
  <si>
    <t>唐家湾镇卫生院（二期）</t>
  </si>
  <si>
    <t>与省中医院珠海医院合作共建，建设有中医特色“小而精”的专科医院，将中医骨科、中西医结合科打造为市级重点专科，床位200张。</t>
  </si>
  <si>
    <t>项目用地未完成房改房征收。</t>
  </si>
  <si>
    <t>唐家中学新建工程</t>
  </si>
  <si>
    <t>建设内容主要包括教学楼、行政办公楼、报告厅、食堂、体育馆、运动场、人防地下室车库等。</t>
  </si>
  <si>
    <t>区疾控中心建设项目</t>
  </si>
  <si>
    <t>未选址，总建筑面积约9400平方米。</t>
  </si>
  <si>
    <t>用地未落实，项目。</t>
  </si>
  <si>
    <t>大同幼儿园重建工程</t>
  </si>
  <si>
    <t>本项目属于80年代砖混结构，三层，面积约2000平方米，现计划将幼儿园拆除，并就地重建6班幼儿园，学位180个。</t>
  </si>
  <si>
    <t>东澳湾考古遗址公园</t>
  </si>
  <si>
    <t>对东澳湾沙丘遗址进行活化利用，进行考古挖掘、建设文物遗址展示陈列馆，将其改造为遗址公园</t>
  </si>
  <si>
    <t>唐国安纪念馆改造提升项目</t>
  </si>
  <si>
    <t>占地面积5000平方米，建筑面积2700平方米。拟对一楼外广场、文旅服务中心、唐国安故居、接待室、序厅、临展厅、办公区、影像播放区等；二楼主题展览；三楼接待室、走廊、会议室、户外露台等进行提升改造。</t>
  </si>
  <si>
    <t>唐家古镇门楼建设</t>
  </si>
  <si>
    <t>在山房路与港湾大道交叉路口，修建唐家古镇门楼，树立国家级历史文化名镇的良好形象。门楼初步拟设计宽17.4米，高10.75米，将唐家湾历史建筑特色元素融入，拟选用荔枝面黄金麻石材，建造“唐家”独有的昭示性门楼。</t>
  </si>
  <si>
    <t>唐家古围墙保护</t>
  </si>
  <si>
    <t>高新发展</t>
  </si>
  <si>
    <t>对唐家古围墙进行修复和活化利用，</t>
  </si>
  <si>
    <t>高新区不可移动文物修缮项目</t>
  </si>
  <si>
    <t>对辖区内市级文物保护单位会同莫氏大宗祠、淇澳祖庙和一般不可移动文物增福卓公祠、上栅莲塘古庙等文物进行修缮。主要处理文物的横梁裂缝、屋面漏水、墙体倾斜和裂缝等安全问题，解除文物本体的安全隐患，恢复文物原本风貌。</t>
  </si>
  <si>
    <t>2024-
2026</t>
  </si>
  <si>
    <t>会同养云山馆复建项目</t>
  </si>
  <si>
    <t>养云山馆位于会同村西侧村口，历史街区核心保护范围内，原先后作为会同小学、会同画家村之用。整体占地面积约6700㎡，总建筑面积约1700㎡，花园面积约2400㎡，山林面积约3200㎡。拟按照原有建筑尺度和体量进行复建，建筑面积约1700㎡，集文化、非遗展厅、戏台、林下休憩园、精品民宿等功能，建成后作为香山文化会客厅运营。</t>
  </si>
  <si>
    <t>后环、那洲、永丰社区自来水管网建设项目</t>
  </si>
  <si>
    <t>改造后环社区渔村、那洲竹林埔老旧自来水管网，新建永丰社区下谭、官村、石头岗新建住宅自来水管网。</t>
  </si>
  <si>
    <t>珠海市高新区唐家湾镇嵌入式服务综合体（银星片区邻里中心）建设项目</t>
  </si>
  <si>
    <t>唐家湾镇政府</t>
  </si>
  <si>
    <t>本项目利用银溪雅苑配建的邻里中心（项目建设面积约为7952.75㎡），新建家庭综合服务中心、社区卫生服务中心、社区市民艺术中心、邻里管理服务中心、垃圾中转站等多种公共服务设施，为周边社区提供健康宣教、养老、社区助餐、日间照料、卫生、心理咨询、图书阅览、妇女儿童之家、文化体育等公共服务。</t>
  </si>
  <si>
    <t>珠海市高新区星湾社区嵌入式服务综合体建设项目（社区党群服务中心+社区孵化基地+社区文化广场+社区新时代文明实践示范基地）</t>
  </si>
  <si>
    <t>围绕星湾社区北围居民居住片区，以星湾社区新时代文明实践站以及半圆之园公园为中心,利用周边社区配建房（小区公建配套）打造综合服务设施：社区群众体育活动室、社区居民自组织综合服务站、社区孵化空间、社区文体广场（包括舞台、跑道、儿童游乐设施、书吧等），同时提升星湾社区新时代文明实践站设备器材，进一步完善居家养老服务、南粤家政文化图书室、未成年人活动室、室内运动健身器材等设施设备。盘活社区资源，为居民群众提供更好的服务。</t>
  </si>
  <si>
    <t>高新区智慧视觉视频监控(二期)</t>
  </si>
  <si>
    <t>建设内容包括针对重点公共区域、重点行业领域的重要部位以及其他重点区域的公共安全视频监控点位建设不足，存在公共区域视频覆盖盲区增加前端感知设备点位。完成视频管理存储的建设。建设城市视频专网，为前端感知设备、视频存储节点、数字高新提供高效、快捷、安全、稳定的信息传输通道，实现各单位视频监控网络对接。</t>
  </si>
  <si>
    <t>区级智慧视觉存算平台项目</t>
  </si>
  <si>
    <t>基于高新区视频平台，进行智慧视觉存算平台建设，底层使用基于国产自主研发芯片的TPU高性能算力服务器，打造统一的算力资源池。基于按需分配的资源，为各类应用提供AI计算能力及各种算法。</t>
  </si>
  <si>
    <t>高新区物联网统一管理平台</t>
  </si>
  <si>
    <t>搭建统一物联网管理平台，将各单位物联网设备、以及未来将建设的物联网设备进行统一接入，实现物联信息的有效汇聚和整合，支持物联数据交换与信息共享，为公安、消防、环保、公路、交通、综合执法、市监局、各产业园区等单位提供智慧化应用以及决策数据支撑。</t>
  </si>
  <si>
    <t>珠海市高新区防灾减灾指挥通信和应急处置能力提升项目</t>
  </si>
  <si>
    <t>采购并安装区（镇）级应急避难场所空调100台、自动识别系统10套等，储备应急物资约2万件，采购2台大排量泵车、11台排涝机器人、18台动力站、8条冲锋舟、18条橡皮艇、2辆应急通讯指挥车、2台无人机，新建生物防火林带约30公里，建设城市内涝及风暴潮监测预警智慧服务平台、城市安全风险监测预警平台、城市防灾减灾抗灾应急管理综合平台、室内外两用天通卫星应急通信系统各1套、区无线数字集群通信覆盖项目。</t>
  </si>
  <si>
    <t>2026-2028</t>
  </si>
  <si>
    <t>珠海市高新区凤凰山防火通道电力配套项目</t>
  </si>
  <si>
    <t>建设高位水池泵房供电系统。杨寮水库泵房，位于杨寮水库旁，用电容量需125KVA。大坑水库泵房，位于大坑水库旁，用电容量需50KVA，两个配套泵房因为周边没有电力设施，且远超出低压供电半径范围，为满足两个配套泵房的用电需采用高压10KV供电电力设施。</t>
  </si>
  <si>
    <t>凤凰山防火通道沿线边坡整治任务</t>
  </si>
  <si>
    <t>珠海高华城市资源有限公司</t>
  </si>
  <si>
    <t>对凤凰山防火通道沿线排查发现的114处滑坡、塌方开展边坡整治。</t>
  </si>
  <si>
    <t>2106项目</t>
  </si>
  <si>
    <t>1、在万山区某岛建设广播电台主台。
2、在高新区建设备播台。</t>
  </si>
  <si>
    <t>2024-2028</t>
  </si>
  <si>
    <t>调增</t>
  </si>
  <si>
    <t>无调整</t>
  </si>
  <si>
    <t>调减</t>
  </si>
  <si>
    <t>储备库</t>
  </si>
  <si>
    <t>转部门预算删除</t>
  </si>
  <si>
    <t>珠海高新区数字政府软件安全态势感知平台建设项目</t>
  </si>
  <si>
    <t>转新建删除</t>
  </si>
  <si>
    <t>珠海市高新区唐家古镇公共停车场停车场及2#泵站新建工程</t>
  </si>
  <si>
    <t>项目已终止，删除</t>
  </si>
  <si>
    <t>已结算并支付,删除</t>
  </si>
  <si>
    <t>珠海高新区金星排洪渠改造工程</t>
  </si>
  <si>
    <t>已取消建设任务，删除</t>
  </si>
  <si>
    <t>珠海高新区金鼎山东片区周边配套市政基础设施新建工程</t>
  </si>
  <si>
    <t>项目已取消，删除</t>
  </si>
  <si>
    <t>2023年度珠海市高新区城镇老旧小区改造提升工程（第二批）</t>
  </si>
  <si>
    <t>建设内容打包到“2024年度珠海市高新区城镇老旧小区改造提升工程（第一批）”删除</t>
  </si>
  <si>
    <t>删除</t>
  </si>
  <si>
    <t>珠海高新区金鼎仙人阁原址扩建工程</t>
  </si>
  <si>
    <t>高新区心理健康设施</t>
  </si>
  <si>
    <t>高新区养老康复设施</t>
  </si>
  <si>
    <t>高新区托幼机构</t>
  </si>
  <si>
    <t>新建项目</t>
  </si>
  <si>
    <t>项目个数</t>
  </si>
  <si>
    <t>珠海市高新区金鼎东路（金环路-南路段）配套道路新建工程</t>
  </si>
  <si>
    <t>珠海市高新区湾区智造 AI 产业创新中心片区配套基础设施新建工程</t>
  </si>
  <si>
    <t>高新区前环3号排洪渠强排泵站工程</t>
  </si>
  <si>
    <t>珠海市高新区六组排洪渠（人民医院北围院区段）改造工程</t>
  </si>
  <si>
    <t>高新区金唐西路北侧、官塘村西侧地块区域整治工程</t>
  </si>
  <si>
    <t>向海一路、创意南路( 裕华聚酯段) 和裕华路北段部分建设工程</t>
  </si>
  <si>
    <t>珠海裕华聚酯东侧公园项目(暂定名)</t>
  </si>
  <si>
    <t>会同乡创文化中心及配套空间项目</t>
  </si>
  <si>
    <t>珠海高新技术产业开发区婚姻登记处场所装修工程</t>
  </si>
  <si>
    <t>400.00</t>
  </si>
  <si>
    <t>大同幼儿园加固改造工程</t>
  </si>
  <si>
    <t>1000.00</t>
  </si>
  <si>
    <t>大同幼儿园装修工程</t>
  </si>
  <si>
    <t>北京理工大学珠海学院东门入口迁移工程</t>
  </si>
  <si>
    <t>高新区中小学未来课堂建设项目</t>
  </si>
  <si>
    <t>400</t>
  </si>
  <si>
    <t>1800</t>
  </si>
  <si>
    <t>600</t>
  </si>
  <si>
    <t>下栅公交站场新建工程</t>
  </si>
  <si>
    <t>中山公园公交站场新建工程</t>
  </si>
  <si>
    <t>珠海高新区南围片区幼儿园建设工程</t>
  </si>
  <si>
    <t>2,500.00 </t>
  </si>
  <si>
    <t>23,836.00 </t>
  </si>
  <si>
    <t>4,315.50 </t>
  </si>
  <si>
    <t>珠海市高新区滞泄洪周边区域生态改造续建工程</t>
  </si>
</sst>
</file>

<file path=xl/styles.xml><?xml version="1.0" encoding="utf-8"?>
<styleSheet xmlns="http://schemas.openxmlformats.org/spreadsheetml/2006/main">
  <numFmts count="13">
    <numFmt numFmtId="176" formatCode="_ * #,##0.0000_ ;_ * \-#,##0.0000_ ;_ * &quot;-&quot;??.00_ ;_ @_ "/>
    <numFmt numFmtId="177" formatCode="yyyy&quot;年&quot;m&quot;月&quot;;@"/>
    <numFmt numFmtId="178" formatCode="0_);[Red]\(0\)"/>
    <numFmt numFmtId="179" formatCode="0.00_);[Red]\(0.00\)"/>
    <numFmt numFmtId="180" formatCode="0.0000_ "/>
    <numFmt numFmtId="181" formatCode="0_ "/>
    <numFmt numFmtId="44" formatCode="_ &quot;￥&quot;* #,##0.00_ ;_ &quot;￥&quot;* \-#,##0.00_ ;_ &quot;￥&quot;* &quot;-&quot;??_ ;_ @_ "/>
    <numFmt numFmtId="41" formatCode="_ * #,##0_ ;_ * \-#,##0_ ;_ * &quot;-&quot;_ ;_ @_ "/>
    <numFmt numFmtId="182" formatCode="0.000_ "/>
    <numFmt numFmtId="42" formatCode="_ &quot;￥&quot;* #,##0_ ;_ &quot;￥&quot;* \-#,##0_ ;_ &quot;￥&quot;* &quot;-&quot;_ ;_ @_ "/>
    <numFmt numFmtId="43" formatCode="_ * #,##0.00_ ;_ * \-#,##0.00_ ;_ * &quot;-&quot;??_ ;_ @_ "/>
    <numFmt numFmtId="183" formatCode="0.00_ "/>
    <numFmt numFmtId="184" formatCode="#,##0.00_ "/>
  </numFmts>
  <fonts count="88">
    <font>
      <sz val="11"/>
      <color indexed="8"/>
      <name val="宋体"/>
      <charset val="134"/>
    </font>
    <font>
      <sz val="12"/>
      <name val="宋体"/>
      <charset val="134"/>
    </font>
    <font>
      <b/>
      <sz val="12"/>
      <name val="宋体"/>
      <charset val="134"/>
    </font>
    <font>
      <sz val="11"/>
      <name val="宋体"/>
      <charset val="134"/>
    </font>
    <font>
      <sz val="20"/>
      <name val="宋体"/>
      <charset val="134"/>
    </font>
    <font>
      <sz val="11"/>
      <name val="宋体"/>
      <charset val="134"/>
      <scheme val="minor"/>
    </font>
    <font>
      <sz val="20"/>
      <name val="Times New Roman"/>
      <charset val="0"/>
    </font>
    <font>
      <sz val="10"/>
      <name val="宋体"/>
      <charset val="134"/>
    </font>
    <font>
      <sz val="14"/>
      <name val="宋体"/>
      <charset val="134"/>
    </font>
    <font>
      <sz val="16"/>
      <name val="黑体"/>
      <charset val="134"/>
    </font>
    <font>
      <sz val="20"/>
      <name val="方正小标宋简体"/>
      <charset val="134"/>
    </font>
    <font>
      <sz val="9"/>
      <name val="宋体"/>
      <charset val="134"/>
    </font>
    <font>
      <b/>
      <sz val="10"/>
      <name val="宋体"/>
      <charset val="134"/>
    </font>
    <font>
      <sz val="11"/>
      <name val="Arial"/>
      <charset val="0"/>
    </font>
    <font>
      <b/>
      <sz val="12"/>
      <name val="宋体"/>
      <charset val="0"/>
    </font>
    <font>
      <sz val="11"/>
      <name val="宋体"/>
      <charset val="0"/>
      <scheme val="minor"/>
    </font>
    <font>
      <sz val="11"/>
      <color rgb="FF000000"/>
      <name val="宋体"/>
      <charset val="134"/>
      <scheme val="minor"/>
    </font>
    <font>
      <b/>
      <sz val="11"/>
      <name val="仿宋_GB2312"/>
      <charset val="134"/>
    </font>
    <font>
      <sz val="10"/>
      <name val="仿宋_GB2312"/>
      <charset val="134"/>
    </font>
    <font>
      <sz val="10"/>
      <name val="宋体"/>
      <charset val="134"/>
      <scheme val="minor"/>
    </font>
    <font>
      <sz val="10"/>
      <name val="Times New Roman"/>
      <charset val="0"/>
    </font>
    <font>
      <sz val="11"/>
      <color rgb="FFFF0000"/>
      <name val="宋体"/>
      <charset val="134"/>
      <scheme val="minor"/>
    </font>
    <font>
      <b/>
      <sz val="14"/>
      <name val="宋体"/>
      <charset val="134"/>
    </font>
    <font>
      <b/>
      <sz val="20"/>
      <name val="宋体"/>
      <charset val="134"/>
    </font>
    <font>
      <sz val="14"/>
      <name val="宋体"/>
      <charset val="134"/>
      <scheme val="minor"/>
    </font>
    <font>
      <sz val="6"/>
      <name val="宋体"/>
      <charset val="134"/>
      <scheme val="minor"/>
    </font>
    <font>
      <sz val="11"/>
      <color rgb="FF000000"/>
      <name val="宋体"/>
      <charset val="134"/>
    </font>
    <font>
      <sz val="11"/>
      <color rgb="FF000000"/>
      <name val="宋体"/>
      <charset val="0"/>
      <scheme val="minor"/>
    </font>
    <font>
      <b/>
      <sz val="11"/>
      <name val="宋体"/>
      <charset val="134"/>
      <scheme val="minor"/>
    </font>
    <font>
      <sz val="12"/>
      <name val="Times New Roman"/>
      <charset val="0"/>
    </font>
    <font>
      <sz val="9"/>
      <name val="Times New Roman"/>
      <charset val="0"/>
    </font>
    <font>
      <b/>
      <sz val="10"/>
      <name val="Arial"/>
      <charset val="0"/>
    </font>
    <font>
      <sz val="10"/>
      <color rgb="FF000000"/>
      <name val="宋体"/>
      <charset val="134"/>
      <scheme val="minor"/>
    </font>
    <font>
      <b/>
      <sz val="9"/>
      <name val="宋体"/>
      <charset val="134"/>
    </font>
    <font>
      <sz val="11"/>
      <color indexed="8"/>
      <name val="宋体"/>
      <charset val="134"/>
      <scheme val="minor"/>
    </font>
    <font>
      <sz val="10"/>
      <name val="方正小标宋简体"/>
      <charset val="134"/>
    </font>
    <font>
      <b/>
      <sz val="12"/>
      <name val="宋体"/>
      <charset val="0"/>
      <scheme val="minor"/>
    </font>
    <font>
      <sz val="10"/>
      <name val="宋体"/>
      <charset val="0"/>
    </font>
    <font>
      <sz val="12"/>
      <name val="宋体"/>
      <charset val="134"/>
      <scheme val="minor"/>
    </font>
    <font>
      <sz val="10"/>
      <color indexed="8"/>
      <name val="宋体"/>
      <charset val="134"/>
      <scheme val="minor"/>
    </font>
    <font>
      <b/>
      <sz val="11"/>
      <name val="宋体"/>
      <charset val="0"/>
      <scheme val="minor"/>
    </font>
    <font>
      <b/>
      <sz val="9"/>
      <name val="Arial"/>
      <charset val="0"/>
    </font>
    <font>
      <b/>
      <sz val="10"/>
      <name val="宋体"/>
      <charset val="0"/>
    </font>
    <font>
      <b/>
      <sz val="11"/>
      <name val="宋体"/>
      <charset val="134"/>
    </font>
    <font>
      <sz val="6"/>
      <name val="宋体"/>
      <charset val="134"/>
    </font>
    <font>
      <sz val="11"/>
      <color rgb="FFFF0000"/>
      <name val="宋体"/>
      <charset val="134"/>
    </font>
    <font>
      <sz val="11"/>
      <name val="Times New Roman"/>
      <charset val="0"/>
    </font>
    <font>
      <sz val="8"/>
      <name val="宋体"/>
      <charset val="134"/>
    </font>
    <font>
      <sz val="14"/>
      <name val="黑体"/>
      <charset val="134"/>
    </font>
    <font>
      <b/>
      <sz val="10"/>
      <name val="Times New Roman"/>
      <charset val="0"/>
    </font>
    <font>
      <sz val="10"/>
      <name val="Arial"/>
      <charset val="0"/>
    </font>
    <font>
      <sz val="11"/>
      <color theme="1"/>
      <name val="宋体"/>
      <charset val="134"/>
      <scheme val="minor"/>
    </font>
    <font>
      <sz val="11"/>
      <color theme="1"/>
      <name val="宋体"/>
      <charset val="0"/>
      <scheme val="minor"/>
    </font>
    <font>
      <b/>
      <sz val="10"/>
      <name val="宋体"/>
      <charset val="0"/>
      <scheme val="minor"/>
    </font>
    <font>
      <sz val="9"/>
      <name val="宋体"/>
      <charset val="0"/>
      <scheme val="minor"/>
    </font>
    <font>
      <sz val="11"/>
      <name val="方正小标宋简体"/>
      <charset val="134"/>
    </font>
    <font>
      <sz val="10"/>
      <name val="宋体"/>
      <charset val="0"/>
      <scheme val="minor"/>
    </font>
    <font>
      <sz val="10"/>
      <color theme="1"/>
      <name val="宋体"/>
      <charset val="134"/>
      <scheme val="minor"/>
    </font>
    <font>
      <sz val="11"/>
      <color theme="1"/>
      <name val="宋体"/>
      <charset val="0"/>
    </font>
    <font>
      <sz val="9"/>
      <color theme="1"/>
      <name val="宋体"/>
      <charset val="0"/>
    </font>
    <font>
      <sz val="12"/>
      <color theme="1"/>
      <name val="宋体"/>
      <charset val="134"/>
    </font>
    <font>
      <sz val="10"/>
      <color theme="1"/>
      <name val="宋体"/>
      <charset val="0"/>
      <scheme val="minor"/>
    </font>
    <font>
      <sz val="10"/>
      <color rgb="FFFF0000"/>
      <name val="宋体"/>
      <charset val="134"/>
      <scheme val="minor"/>
    </font>
    <font>
      <sz val="6"/>
      <color rgb="FFFF0000"/>
      <name val="宋体"/>
      <charset val="134"/>
      <scheme val="minor"/>
    </font>
    <font>
      <sz val="14"/>
      <color indexed="8"/>
      <name val="宋体"/>
      <charset val="134"/>
    </font>
    <font>
      <b/>
      <sz val="14"/>
      <color indexed="8"/>
      <name val="宋体"/>
      <charset val="134"/>
    </font>
    <font>
      <b/>
      <sz val="16"/>
      <color indexed="8"/>
      <name val="宋体"/>
      <charset val="134"/>
    </font>
    <font>
      <b/>
      <sz val="11"/>
      <color indexed="8"/>
      <name val="宋体"/>
      <charset val="134"/>
    </font>
    <font>
      <sz val="9"/>
      <color indexed="8"/>
      <name val="宋体"/>
      <charset val="134"/>
    </font>
    <font>
      <sz val="11"/>
      <color indexed="8"/>
      <name val="宋体"/>
      <charset val="0"/>
    </font>
    <font>
      <sz val="11"/>
      <color indexed="9"/>
      <name val="宋体"/>
      <charset val="0"/>
    </font>
    <font>
      <b/>
      <sz val="11"/>
      <color indexed="62"/>
      <name val="宋体"/>
      <charset val="134"/>
    </font>
    <font>
      <b/>
      <sz val="13"/>
      <color indexed="62"/>
      <name val="宋体"/>
      <charset val="134"/>
    </font>
    <font>
      <b/>
      <sz val="11"/>
      <color indexed="52"/>
      <name val="宋体"/>
      <charset val="0"/>
    </font>
    <font>
      <i/>
      <sz val="11"/>
      <color indexed="23"/>
      <name val="宋体"/>
      <charset val="0"/>
    </font>
    <font>
      <sz val="11"/>
      <color indexed="10"/>
      <name val="宋体"/>
      <charset val="0"/>
    </font>
    <font>
      <sz val="11"/>
      <color indexed="60"/>
      <name val="宋体"/>
      <charset val="0"/>
    </font>
    <font>
      <b/>
      <sz val="15"/>
      <color indexed="62"/>
      <name val="宋体"/>
      <charset val="134"/>
    </font>
    <font>
      <sz val="11"/>
      <color indexed="52"/>
      <name val="宋体"/>
      <charset val="0"/>
    </font>
    <font>
      <u/>
      <sz val="11"/>
      <color indexed="20"/>
      <name val="宋体"/>
      <charset val="0"/>
    </font>
    <font>
      <b/>
      <sz val="11"/>
      <color indexed="63"/>
      <name val="宋体"/>
      <charset val="0"/>
    </font>
    <font>
      <b/>
      <sz val="11"/>
      <color indexed="8"/>
      <name val="宋体"/>
      <charset val="0"/>
    </font>
    <font>
      <b/>
      <sz val="11"/>
      <color indexed="9"/>
      <name val="宋体"/>
      <charset val="0"/>
    </font>
    <font>
      <u/>
      <sz val="11"/>
      <color indexed="12"/>
      <name val="宋体"/>
      <charset val="0"/>
    </font>
    <font>
      <sz val="11"/>
      <color indexed="62"/>
      <name val="宋体"/>
      <charset val="0"/>
    </font>
    <font>
      <sz val="11"/>
      <color indexed="17"/>
      <name val="宋体"/>
      <charset val="0"/>
    </font>
    <font>
      <b/>
      <sz val="18"/>
      <color indexed="62"/>
      <name val="宋体"/>
      <charset val="134"/>
    </font>
    <font>
      <sz val="11"/>
      <name val="宋体"/>
      <charset val="0"/>
    </font>
  </fonts>
  <fills count="18">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49"/>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29"/>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9">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70" fillId="13" borderId="0" applyNumberFormat="0" applyBorder="0" applyAlignment="0" applyProtection="0">
      <alignment vertical="center"/>
    </xf>
    <xf numFmtId="0" fontId="69" fillId="12" borderId="0" applyNumberFormat="0" applyBorder="0" applyAlignment="0" applyProtection="0">
      <alignment vertical="center"/>
    </xf>
    <xf numFmtId="0" fontId="69" fillId="9" borderId="0" applyNumberFormat="0" applyBorder="0" applyAlignment="0" applyProtection="0">
      <alignment vertical="center"/>
    </xf>
    <xf numFmtId="0" fontId="70" fillId="15" borderId="0" applyNumberFormat="0" applyBorder="0" applyAlignment="0" applyProtection="0">
      <alignment vertical="center"/>
    </xf>
    <xf numFmtId="0" fontId="1" fillId="0" borderId="0">
      <alignment vertical="center"/>
    </xf>
    <xf numFmtId="0" fontId="70" fillId="13" borderId="0" applyNumberFormat="0" applyBorder="0" applyAlignment="0" applyProtection="0">
      <alignment vertical="center"/>
    </xf>
    <xf numFmtId="0" fontId="69" fillId="7" borderId="0" applyNumberFormat="0" applyBorder="0" applyAlignment="0" applyProtection="0">
      <alignment vertical="center"/>
    </xf>
    <xf numFmtId="0" fontId="0" fillId="0" borderId="0">
      <alignment vertical="center"/>
    </xf>
    <xf numFmtId="0" fontId="70" fillId="16" borderId="0" applyNumberFormat="0" applyBorder="0" applyAlignment="0" applyProtection="0">
      <alignment vertical="center"/>
    </xf>
    <xf numFmtId="0" fontId="70" fillId="11" borderId="0" applyNumberFormat="0" applyBorder="0" applyAlignment="0" applyProtection="0">
      <alignment vertical="center"/>
    </xf>
    <xf numFmtId="0" fontId="70" fillId="3" borderId="0" applyNumberFormat="0" applyBorder="0" applyAlignment="0" applyProtection="0">
      <alignment vertical="center"/>
    </xf>
    <xf numFmtId="0" fontId="69" fillId="6" borderId="0" applyNumberFormat="0" applyBorder="0" applyAlignment="0" applyProtection="0">
      <alignment vertical="center"/>
    </xf>
    <xf numFmtId="0" fontId="69" fillId="3" borderId="0" applyNumberFormat="0" applyBorder="0" applyAlignment="0" applyProtection="0">
      <alignment vertical="center"/>
    </xf>
    <xf numFmtId="0" fontId="69" fillId="6" borderId="0" applyNumberFormat="0" applyBorder="0" applyAlignment="0" applyProtection="0">
      <alignment vertical="center"/>
    </xf>
    <xf numFmtId="0" fontId="86"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2" fillId="16" borderId="19" applyNumberFormat="0" applyAlignment="0" applyProtection="0">
      <alignment vertical="center"/>
    </xf>
    <xf numFmtId="0" fontId="77" fillId="0" borderId="12" applyNumberFormat="0" applyFill="0" applyAlignment="0" applyProtection="0">
      <alignment vertical="center"/>
    </xf>
    <xf numFmtId="0" fontId="84" fillId="6" borderId="13" applyNumberFormat="0" applyAlignment="0" applyProtection="0">
      <alignment vertical="center"/>
    </xf>
    <xf numFmtId="0" fontId="83" fillId="0" borderId="0" applyNumberFormat="0" applyFill="0" applyBorder="0" applyAlignment="0" applyProtection="0">
      <alignment vertical="center"/>
    </xf>
    <xf numFmtId="0" fontId="80" fillId="8" borderId="17" applyNumberFormat="0" applyAlignment="0" applyProtection="0">
      <alignment vertical="center"/>
    </xf>
    <xf numFmtId="0" fontId="69" fillId="10" borderId="0" applyNumberFormat="0" applyBorder="0" applyAlignment="0" applyProtection="0">
      <alignment vertical="center"/>
    </xf>
    <xf numFmtId="0" fontId="69" fillId="8" borderId="0" applyNumberFormat="0" applyBorder="0" applyAlignment="0" applyProtection="0">
      <alignment vertical="center"/>
    </xf>
    <xf numFmtId="42" fontId="0" fillId="0" borderId="0" applyFont="0" applyFill="0" applyBorder="0" applyAlignment="0" applyProtection="0">
      <alignment vertical="center"/>
    </xf>
    <xf numFmtId="0" fontId="71" fillId="0" borderId="14" applyNumberFormat="0" applyFill="0" applyAlignment="0" applyProtection="0">
      <alignment vertical="center"/>
    </xf>
    <xf numFmtId="0" fontId="74" fillId="0" borderId="0" applyNumberFormat="0" applyFill="0" applyBorder="0" applyAlignment="0" applyProtection="0">
      <alignment vertical="center"/>
    </xf>
    <xf numFmtId="0" fontId="73" fillId="8" borderId="13" applyNumberFormat="0" applyAlignment="0" applyProtection="0">
      <alignment vertical="center"/>
    </xf>
    <xf numFmtId="0" fontId="70" fillId="3" borderId="0" applyNumberFormat="0" applyBorder="0" applyAlignment="0" applyProtection="0">
      <alignment vertical="center"/>
    </xf>
    <xf numFmtId="41" fontId="0" fillId="0" borderId="0" applyFont="0" applyFill="0" applyBorder="0" applyAlignment="0" applyProtection="0">
      <alignment vertical="center"/>
    </xf>
    <xf numFmtId="0" fontId="70" fillId="7" borderId="0" applyNumberFormat="0" applyBorder="0" applyAlignment="0" applyProtection="0">
      <alignment vertical="center"/>
    </xf>
    <xf numFmtId="0" fontId="0" fillId="9" borderId="15" applyNumberFormat="0" applyFont="0" applyAlignment="0" applyProtection="0">
      <alignment vertical="center"/>
    </xf>
    <xf numFmtId="0" fontId="85"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72" fillId="0" borderId="12" applyNumberFormat="0" applyFill="0" applyAlignment="0" applyProtection="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78" fillId="0" borderId="16" applyNumberFormat="0" applyFill="0" applyAlignment="0" applyProtection="0">
      <alignment vertical="center"/>
    </xf>
    <xf numFmtId="0" fontId="0" fillId="0" borderId="0">
      <alignment vertical="center"/>
    </xf>
    <xf numFmtId="0" fontId="69" fillId="6" borderId="0" applyNumberFormat="0" applyBorder="0" applyAlignment="0" applyProtection="0">
      <alignment vertical="center"/>
    </xf>
    <xf numFmtId="0" fontId="69" fillId="5" borderId="0" applyNumberFormat="0" applyBorder="0" applyAlignment="0" applyProtection="0">
      <alignment vertical="center"/>
    </xf>
    <xf numFmtId="0" fontId="70" fillId="4" borderId="0" applyNumberFormat="0" applyBorder="0" applyAlignment="0" applyProtection="0">
      <alignment vertical="center"/>
    </xf>
    <xf numFmtId="0" fontId="81" fillId="0" borderId="18" applyNumberFormat="0" applyFill="0" applyAlignment="0" applyProtection="0">
      <alignment vertical="center"/>
    </xf>
    <xf numFmtId="0" fontId="70" fillId="14" borderId="0" applyNumberFormat="0" applyBorder="0" applyAlignment="0" applyProtection="0">
      <alignment vertical="center"/>
    </xf>
    <xf numFmtId="0" fontId="76" fillId="11" borderId="0" applyNumberFormat="0" applyBorder="0" applyAlignment="0" applyProtection="0">
      <alignment vertical="center"/>
    </xf>
    <xf numFmtId="0" fontId="69" fillId="10" borderId="0" applyNumberFormat="0" applyBorder="0" applyAlignment="0" applyProtection="0">
      <alignment vertical="center"/>
    </xf>
    <xf numFmtId="0" fontId="75" fillId="0" borderId="0" applyNumberFormat="0" applyFill="0" applyBorder="0" applyAlignment="0" applyProtection="0">
      <alignment vertical="center"/>
    </xf>
    <xf numFmtId="0" fontId="76" fillId="17" borderId="0" applyNumberFormat="0" applyBorder="0" applyAlignment="0" applyProtection="0">
      <alignment vertical="center"/>
    </xf>
    <xf numFmtId="0" fontId="70" fillId="4" borderId="0" applyNumberFormat="0" applyBorder="0" applyAlignment="0" applyProtection="0">
      <alignment vertical="center"/>
    </xf>
    <xf numFmtId="0" fontId="70" fillId="6" borderId="0" applyNumberFormat="0" applyBorder="0" applyAlignment="0" applyProtection="0">
      <alignment vertical="center"/>
    </xf>
    <xf numFmtId="0" fontId="69" fillId="3" borderId="0" applyNumberFormat="0" applyBorder="0" applyAlignment="0" applyProtection="0">
      <alignment vertical="center"/>
    </xf>
  </cellStyleXfs>
  <cellXfs count="364">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center"/>
    </xf>
    <xf numFmtId="183" fontId="0" fillId="0" borderId="0" xfId="0" applyNumberForma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xf>
    <xf numFmtId="0" fontId="0" fillId="0" borderId="0" xfId="0" applyFill="1">
      <alignment vertical="center"/>
    </xf>
    <xf numFmtId="0" fontId="0" fillId="0" borderId="0" xfId="0" applyAlignment="1">
      <alignment horizontal="center" vertical="center"/>
    </xf>
    <xf numFmtId="183" fontId="0" fillId="0" borderId="0" xfId="0" applyNumberFormat="1" applyAlignment="1">
      <alignment horizontal="center" vertical="center"/>
    </xf>
    <xf numFmtId="181" fontId="0" fillId="0" borderId="0" xfId="0" applyNumberFormat="1" applyAlignment="1">
      <alignment horizontal="center" vertical="center"/>
    </xf>
    <xf numFmtId="0" fontId="0" fillId="0" borderId="1" xfId="0" applyBorder="1" applyAlignment="1">
      <alignment horizontal="center" vertical="center"/>
    </xf>
    <xf numFmtId="183" fontId="0" fillId="0" borderId="2" xfId="0" applyNumberFormat="1" applyBorder="1" applyAlignment="1">
      <alignment horizontal="center" vertical="center"/>
    </xf>
    <xf numFmtId="183" fontId="0" fillId="0" borderId="3" xfId="0" applyNumberFormat="1" applyBorder="1" applyAlignment="1">
      <alignment horizontal="center" vertical="center"/>
    </xf>
    <xf numFmtId="0" fontId="0" fillId="0" borderId="1" xfId="0" applyFill="1" applyBorder="1" applyAlignment="1">
      <alignment horizontal="center" vertical="center"/>
    </xf>
    <xf numFmtId="183" fontId="0" fillId="0" borderId="1" xfId="0" applyNumberFormat="1" applyFill="1" applyBorder="1" applyAlignment="1">
      <alignment horizontal="center" vertical="center"/>
    </xf>
    <xf numFmtId="183" fontId="0" fillId="0" borderId="4" xfId="0" applyNumberFormat="1" applyBorder="1" applyAlignment="1">
      <alignment horizontal="center" vertical="center"/>
    </xf>
    <xf numFmtId="181" fontId="0" fillId="0" borderId="1" xfId="0" applyNumberFormat="1" applyFill="1" applyBorder="1" applyAlignment="1">
      <alignment horizontal="center" vertical="center"/>
    </xf>
    <xf numFmtId="181" fontId="0" fillId="0" borderId="0" xfId="0" applyNumberFormat="1" applyFill="1" applyAlignment="1">
      <alignment horizontal="center" vertical="center"/>
    </xf>
    <xf numFmtId="182" fontId="0" fillId="0" borderId="0" xfId="0" applyNumberFormat="1" applyAlignment="1">
      <alignment horizontal="center" vertical="center"/>
    </xf>
    <xf numFmtId="10" fontId="0" fillId="0" borderId="0" xfId="44" applyNumberFormat="1" applyFill="1">
      <alignment vertical="center"/>
    </xf>
    <xf numFmtId="10" fontId="0" fillId="0" borderId="0" xfId="44" applyNumberFormat="1" applyFill="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1" applyFont="1" applyFill="1" applyBorder="1" applyAlignment="1"/>
    <xf numFmtId="0" fontId="2"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Alignment="1">
      <alignment vertical="center"/>
    </xf>
    <xf numFmtId="0" fontId="5" fillId="0" borderId="0" xfId="1" applyFont="1" applyFill="1" applyBorder="1" applyAlignment="1"/>
    <xf numFmtId="49" fontId="6" fillId="0" borderId="0" xfId="1" applyNumberFormat="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184" fontId="6" fillId="0" borderId="0" xfId="41" applyNumberFormat="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protection locked="0"/>
    </xf>
    <xf numFmtId="179" fontId="6" fillId="0" borderId="0" xfId="1" applyNumberFormat="1" applyFont="1" applyFill="1" applyBorder="1" applyAlignment="1">
      <alignment horizontal="center" vertical="center" wrapText="1"/>
    </xf>
    <xf numFmtId="0" fontId="4"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4" fillId="0" borderId="0" xfId="1" applyFont="1" applyFill="1" applyBorder="1" applyAlignment="1"/>
    <xf numFmtId="49" fontId="9" fillId="0" borderId="0" xfId="1" applyNumberFormat="1" applyFont="1" applyFill="1" applyBorder="1" applyAlignment="1">
      <alignment horizontal="left" vertical="center" wrapText="1"/>
    </xf>
    <xf numFmtId="49" fontId="10"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center"/>
    </xf>
    <xf numFmtId="0" fontId="11" fillId="0" borderId="0" xfId="1" applyFont="1" applyFill="1" applyBorder="1" applyAlignment="1">
      <alignment horizontal="center" vertical="center"/>
    </xf>
    <xf numFmtId="49" fontId="12" fillId="0" borderId="1" xfId="1"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4" fillId="0" borderId="2" xfId="1" applyNumberFormat="1" applyFont="1" applyFill="1" applyBorder="1" applyAlignment="1">
      <alignment horizontal="center" vertical="center" wrapText="1"/>
    </xf>
    <xf numFmtId="49" fontId="14" fillId="0" borderId="3"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10" fillId="0" borderId="0" xfId="1" applyNumberFormat="1" applyFont="1" applyFill="1" applyBorder="1" applyAlignment="1">
      <alignment horizontal="left" vertical="center" wrapText="1"/>
    </xf>
    <xf numFmtId="184" fontId="10" fillId="0" borderId="0" xfId="1"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184" fontId="11" fillId="0" borderId="0" xfId="41" applyNumberFormat="1" applyFont="1" applyFill="1" applyBorder="1" applyAlignment="1" applyProtection="1">
      <alignment horizontal="center" vertical="center"/>
    </xf>
    <xf numFmtId="0" fontId="11" fillId="0" borderId="0" xfId="1" applyFont="1" applyFill="1" applyBorder="1" applyAlignment="1">
      <alignment horizontal="center" vertical="center" wrapText="1"/>
    </xf>
    <xf numFmtId="184" fontId="12" fillId="0" borderId="1" xfId="41" applyNumberFormat="1" applyFont="1" applyFill="1" applyBorder="1" applyAlignment="1" applyProtection="1">
      <alignment horizontal="center" vertical="center" wrapText="1"/>
    </xf>
    <xf numFmtId="49" fontId="14" fillId="0" borderId="4" xfId="1" applyNumberFormat="1" applyFont="1" applyFill="1" applyBorder="1" applyAlignment="1">
      <alignment horizontal="center" vertical="center" wrapText="1"/>
    </xf>
    <xf numFmtId="184" fontId="17" fillId="0" borderId="1" xfId="2" applyNumberFormat="1" applyFont="1" applyFill="1" applyBorder="1" applyAlignment="1">
      <alignment horizontal="center" vertical="center" wrapText="1"/>
    </xf>
    <xf numFmtId="0" fontId="18" fillId="0" borderId="1" xfId="3" applyFont="1" applyFill="1" applyBorder="1" applyAlignment="1">
      <alignment horizontal="center" vertical="center" wrapText="1"/>
    </xf>
    <xf numFmtId="0" fontId="5" fillId="0" borderId="1" xfId="1" applyFont="1" applyFill="1" applyBorder="1" applyAlignment="1">
      <alignment vertical="center" wrapText="1"/>
    </xf>
    <xf numFmtId="0" fontId="5" fillId="0" borderId="1" xfId="0" applyNumberFormat="1" applyFont="1" applyFill="1" applyBorder="1" applyAlignment="1">
      <alignment horizontal="center" vertical="center" wrapText="1"/>
    </xf>
    <xf numFmtId="184" fontId="15" fillId="0" borderId="1" xfId="1"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3" applyFont="1" applyFill="1" applyBorder="1" applyAlignment="1">
      <alignment vertical="center" wrapText="1"/>
    </xf>
    <xf numFmtId="184" fontId="5" fillId="0" borderId="1" xfId="2" applyNumberFormat="1" applyFont="1" applyFill="1" applyBorder="1" applyAlignment="1">
      <alignment horizontal="center" vertical="center" wrapText="1"/>
    </xf>
    <xf numFmtId="184" fontId="16" fillId="0" borderId="1" xfId="2"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5" fillId="0" borderId="1" xfId="3" applyFont="1" applyFill="1" applyBorder="1" applyAlignment="1">
      <alignment vertical="center" wrapText="1"/>
    </xf>
    <xf numFmtId="0" fontId="15" fillId="0" borderId="1" xfId="1" applyFont="1" applyFill="1" applyBorder="1" applyAlignment="1">
      <alignment horizontal="center" vertical="center" wrapText="1"/>
    </xf>
    <xf numFmtId="0" fontId="16" fillId="0" borderId="1" xfId="1" applyFont="1" applyFill="1" applyBorder="1" applyAlignment="1">
      <alignment vertical="center" wrapText="1"/>
    </xf>
    <xf numFmtId="49" fontId="16" fillId="0" borderId="1" xfId="1" applyNumberFormat="1" applyFont="1" applyFill="1" applyBorder="1" applyAlignment="1">
      <alignment vertical="center" wrapText="1"/>
    </xf>
    <xf numFmtId="184" fontId="16" fillId="0" borderId="1" xfId="0" applyNumberFormat="1" applyFont="1" applyFill="1" applyBorder="1" applyAlignment="1">
      <alignment horizontal="center" vertical="center" wrapText="1"/>
    </xf>
    <xf numFmtId="0" fontId="3" fillId="0" borderId="0" xfId="1" applyFont="1" applyFill="1" applyAlignment="1" applyProtection="1">
      <alignment horizontal="right" vertical="center"/>
      <protection locked="0"/>
    </xf>
    <xf numFmtId="57" fontId="18" fillId="0" borderId="1" xfId="0" applyNumberFormat="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18" fillId="0" borderId="1" xfId="1" applyFont="1" applyFill="1" applyBorder="1" applyAlignment="1"/>
    <xf numFmtId="57" fontId="5" fillId="0" borderId="1" xfId="1" applyNumberFormat="1" applyFont="1" applyFill="1" applyBorder="1" applyAlignment="1">
      <alignment horizontal="center" vertical="center" wrapText="1"/>
    </xf>
    <xf numFmtId="184" fontId="3" fillId="0" borderId="1" xfId="1" applyNumberFormat="1" applyFont="1" applyFill="1" applyBorder="1" applyAlignment="1">
      <alignment horizontal="center" vertical="center" wrapText="1"/>
    </xf>
    <xf numFmtId="0" fontId="19" fillId="0" borderId="0" xfId="1" applyFont="1" applyFill="1" applyBorder="1" applyAlignment="1">
      <alignment horizontal="center" vertical="center" wrapText="1"/>
    </xf>
    <xf numFmtId="57" fontId="5" fillId="0" borderId="1" xfId="3"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57" fontId="5" fillId="0" borderId="0" xfId="3" applyNumberFormat="1" applyFont="1" applyFill="1" applyBorder="1" applyAlignment="1">
      <alignment horizontal="center" vertical="center" wrapText="1"/>
    </xf>
    <xf numFmtId="177" fontId="16" fillId="0" borderId="1" xfId="1" applyNumberFormat="1" applyFont="1" applyFill="1" applyBorder="1" applyAlignment="1">
      <alignment horizontal="center" vertical="center" wrapText="1"/>
    </xf>
    <xf numFmtId="0" fontId="19" fillId="0" borderId="4" xfId="1" applyFont="1" applyFill="1" applyBorder="1" applyAlignment="1">
      <alignment horizontal="center" vertical="center" wrapText="1"/>
    </xf>
    <xf numFmtId="0" fontId="5" fillId="0" borderId="0" xfId="1" applyFont="1" applyFill="1" applyBorder="1" applyAlignment="1">
      <alignment vertical="center" wrapText="1"/>
    </xf>
    <xf numFmtId="57" fontId="16" fillId="0" borderId="1" xfId="1" applyNumberFormat="1" applyFont="1" applyFill="1" applyBorder="1" applyAlignment="1">
      <alignment horizontal="center" vertical="center" wrapText="1"/>
    </xf>
    <xf numFmtId="57" fontId="16" fillId="0" borderId="1" xfId="1" applyNumberFormat="1" applyFont="1" applyFill="1" applyBorder="1" applyAlignment="1" applyProtection="1">
      <alignment horizontal="center" vertical="center" wrapText="1"/>
      <protection locked="0"/>
    </xf>
    <xf numFmtId="0" fontId="20" fillId="0" borderId="0" xfId="1" applyFont="1" applyFill="1" applyBorder="1" applyAlignment="1">
      <alignment vertical="center" wrapText="1"/>
    </xf>
    <xf numFmtId="0" fontId="21" fillId="0" borderId="0" xfId="0" applyFont="1" applyFill="1" applyBorder="1" applyAlignment="1">
      <alignment horizontal="center" vertical="center" wrapText="1"/>
    </xf>
    <xf numFmtId="57" fontId="16" fillId="0" borderId="1" xfId="3" applyNumberFormat="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3" fillId="0" borderId="0" xfId="1" applyFont="1" applyFill="1" applyBorder="1" applyAlignment="1">
      <alignment vertical="center" wrapText="1"/>
    </xf>
    <xf numFmtId="0" fontId="23" fillId="0" borderId="0"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19" fillId="0" borderId="0" xfId="1" applyFont="1" applyFill="1" applyBorder="1" applyAlignment="1">
      <alignment horizontal="left" vertical="center"/>
    </xf>
    <xf numFmtId="0" fontId="23" fillId="0" borderId="0" xfId="0" applyFont="1" applyFill="1" applyBorder="1" applyAlignment="1">
      <alignment vertical="center"/>
    </xf>
    <xf numFmtId="49" fontId="15" fillId="0" borderId="1" xfId="1" applyNumberFormat="1" applyFont="1" applyFill="1" applyBorder="1" applyAlignment="1">
      <alignment horizontal="center" vertical="center" wrapText="1"/>
    </xf>
    <xf numFmtId="0" fontId="26"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49" fontId="15" fillId="0" borderId="1" xfId="1" applyNumberFormat="1" applyFont="1" applyFill="1" applyBorder="1" applyAlignment="1">
      <alignment vertical="center" wrapText="1"/>
    </xf>
    <xf numFmtId="49" fontId="27" fillId="0" borderId="1" xfId="1" applyNumberFormat="1" applyFont="1" applyFill="1" applyBorder="1" applyAlignment="1">
      <alignment vertical="center" wrapText="1"/>
    </xf>
    <xf numFmtId="0" fontId="15" fillId="0" borderId="1" xfId="1" applyFont="1" applyFill="1" applyBorder="1" applyAlignment="1">
      <alignment vertical="center" wrapText="1"/>
    </xf>
    <xf numFmtId="0" fontId="3" fillId="0" borderId="1" xfId="3" applyFont="1" applyFill="1" applyBorder="1" applyAlignment="1">
      <alignment vertical="center" wrapText="1"/>
    </xf>
    <xf numFmtId="184" fontId="3" fillId="0" borderId="1" xfId="1"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16" fillId="0" borderId="0" xfId="0" applyNumberFormat="1" applyFont="1" applyFill="1" applyBorder="1" applyAlignment="1">
      <alignment vertical="center" wrapText="1"/>
    </xf>
    <xf numFmtId="57" fontId="5" fillId="0" borderId="1" xfId="0" applyNumberFormat="1" applyFont="1" applyFill="1" applyBorder="1" applyAlignment="1">
      <alignment horizontal="center" vertical="center" wrapText="1"/>
    </xf>
    <xf numFmtId="0" fontId="7" fillId="0" borderId="0" xfId="1" applyFont="1" applyFill="1" applyAlignment="1">
      <alignment horizontal="center" vertical="center" wrapText="1"/>
    </xf>
    <xf numFmtId="0" fontId="19" fillId="0" borderId="0" xfId="1" applyFont="1" applyFill="1" applyAlignment="1">
      <alignment horizontal="center" vertical="center" wrapText="1"/>
    </xf>
    <xf numFmtId="0" fontId="4" fillId="0" borderId="1" xfId="1" applyFont="1" applyFill="1" applyBorder="1" applyAlignment="1">
      <alignment horizontal="center" vertical="center"/>
    </xf>
    <xf numFmtId="0" fontId="28" fillId="0" borderId="0" xfId="1" applyFont="1" applyFill="1" applyBorder="1" applyAlignment="1">
      <alignment horizontal="center" vertical="center" wrapText="1"/>
    </xf>
    <xf numFmtId="0" fontId="8" fillId="0" borderId="0" xfId="1" applyFont="1" applyFill="1" applyAlignment="1">
      <alignment horizontal="center" vertical="center" wrapText="1"/>
    </xf>
    <xf numFmtId="0" fontId="4" fillId="0" borderId="0" xfId="1" applyFont="1" applyFill="1" applyAlignment="1"/>
    <xf numFmtId="0" fontId="24" fillId="0" borderId="0" xfId="1" applyFont="1" applyFill="1" applyAlignment="1">
      <alignment horizontal="center" vertical="center" wrapText="1"/>
    </xf>
    <xf numFmtId="0" fontId="5" fillId="0" borderId="0" xfId="1" applyFont="1" applyFill="1" applyAlignment="1"/>
    <xf numFmtId="0" fontId="19" fillId="0" borderId="0" xfId="1" applyFont="1" applyFill="1" applyBorder="1" applyAlignment="1"/>
    <xf numFmtId="0" fontId="1" fillId="0" borderId="0" xfId="1" applyFont="1" applyFill="1" applyAlignment="1"/>
    <xf numFmtId="49" fontId="29" fillId="0" borderId="0" xfId="1" applyNumberFormat="1" applyFont="1" applyFill="1" applyBorder="1" applyAlignment="1">
      <alignment horizontal="center" vertical="center" wrapText="1"/>
    </xf>
    <xf numFmtId="0" fontId="20" fillId="0" borderId="0"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30" fillId="0" borderId="0" xfId="1" applyFont="1" applyFill="1" applyBorder="1" applyAlignment="1">
      <alignment horizontal="left" vertical="center" wrapText="1"/>
    </xf>
    <xf numFmtId="184" fontId="30" fillId="0" borderId="0" xfId="1" applyNumberFormat="1" applyFont="1" applyFill="1" applyBorder="1" applyAlignment="1">
      <alignment horizontal="right" vertical="center" wrapText="1"/>
    </xf>
    <xf numFmtId="0" fontId="30" fillId="0" borderId="0" xfId="1" applyFont="1" applyFill="1" applyBorder="1" applyAlignment="1">
      <alignment horizontal="center" vertical="center" wrapText="1"/>
    </xf>
    <xf numFmtId="184" fontId="20" fillId="0" borderId="0" xfId="1" applyNumberFormat="1" applyFont="1" applyFill="1" applyBorder="1" applyAlignment="1">
      <alignment horizontal="center" vertical="center" wrapText="1"/>
    </xf>
    <xf numFmtId="0" fontId="1" fillId="0" borderId="0" xfId="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49" fontId="7" fillId="0" borderId="0" xfId="1" applyNumberFormat="1" applyFont="1" applyFill="1" applyBorder="1" applyAlignment="1">
      <alignment vertical="center"/>
    </xf>
    <xf numFmtId="0" fontId="20" fillId="0" borderId="0" xfId="1" applyFont="1" applyFill="1" applyBorder="1" applyAlignment="1">
      <alignment horizontal="center" vertical="center"/>
    </xf>
    <xf numFmtId="0" fontId="29" fillId="0" borderId="0" xfId="1" applyFont="1" applyFill="1" applyBorder="1" applyAlignment="1">
      <alignment horizontal="center" vertical="center"/>
    </xf>
    <xf numFmtId="49" fontId="31" fillId="0" borderId="1" xfId="1" applyNumberFormat="1" applyFont="1" applyFill="1" applyBorder="1" applyAlignment="1">
      <alignment horizontal="center" vertical="center" wrapText="1"/>
    </xf>
    <xf numFmtId="0" fontId="31" fillId="0" borderId="1" xfId="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184" fontId="10" fillId="0" borderId="0" xfId="1" applyNumberFormat="1" applyFont="1" applyFill="1" applyBorder="1" applyAlignment="1">
      <alignment horizontal="right" vertical="center" wrapText="1"/>
    </xf>
    <xf numFmtId="0" fontId="29" fillId="0" borderId="0" xfId="1" applyFont="1" applyFill="1" applyBorder="1" applyAlignment="1">
      <alignment horizontal="left" vertical="center" wrapText="1"/>
    </xf>
    <xf numFmtId="184" fontId="29" fillId="0" borderId="0" xfId="1" applyNumberFormat="1" applyFont="1" applyFill="1" applyBorder="1" applyAlignment="1">
      <alignment horizontal="right" vertical="center"/>
    </xf>
    <xf numFmtId="184" fontId="12" fillId="0" borderId="1" xfId="1" applyNumberFormat="1" applyFont="1" applyFill="1" applyBorder="1" applyAlignment="1">
      <alignment horizontal="center" vertical="center" wrapText="1"/>
    </xf>
    <xf numFmtId="184" fontId="12" fillId="0" borderId="5" xfId="1" applyNumberFormat="1" applyFont="1" applyFill="1" applyBorder="1" applyAlignment="1">
      <alignment horizontal="center" vertical="center" wrapText="1"/>
    </xf>
    <xf numFmtId="184" fontId="31" fillId="0" borderId="1" xfId="1" applyNumberFormat="1" applyFont="1" applyFill="1" applyBorder="1" applyAlignment="1">
      <alignment horizontal="center" vertical="center" wrapText="1"/>
    </xf>
    <xf numFmtId="184" fontId="12" fillId="0" borderId="6" xfId="1" applyNumberFormat="1" applyFont="1" applyFill="1" applyBorder="1" applyAlignment="1">
      <alignment horizontal="center" vertical="center" wrapText="1"/>
    </xf>
    <xf numFmtId="184" fontId="28" fillId="0" borderId="1" xfId="1" applyNumberFormat="1" applyFont="1" applyFill="1" applyBorder="1" applyAlignment="1">
      <alignment horizontal="right" vertical="center" wrapText="1"/>
    </xf>
    <xf numFmtId="0" fontId="5" fillId="0" borderId="1" xfId="3" applyFont="1" applyFill="1" applyBorder="1" applyAlignment="1">
      <alignment horizontal="left" vertical="center" wrapText="1"/>
    </xf>
    <xf numFmtId="177"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3" applyFont="1" applyFill="1" applyBorder="1" applyAlignment="1" applyProtection="1">
      <alignment horizontal="center" vertical="center" wrapText="1"/>
    </xf>
    <xf numFmtId="0" fontId="16" fillId="0" borderId="1" xfId="3"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184" fontId="5" fillId="0" borderId="1" xfId="0" applyNumberFormat="1" applyFont="1" applyFill="1" applyBorder="1" applyAlignment="1">
      <alignment horizontal="center" vertical="center" wrapText="1"/>
    </xf>
    <xf numFmtId="184" fontId="5" fillId="0" borderId="1" xfId="3" applyNumberFormat="1" applyFont="1" applyFill="1" applyBorder="1" applyAlignment="1" applyProtection="1">
      <alignment horizontal="center" vertical="center" wrapText="1"/>
    </xf>
    <xf numFmtId="184" fontId="30" fillId="0" borderId="0" xfId="1" applyNumberFormat="1" applyFont="1" applyFill="1" applyBorder="1" applyAlignment="1">
      <alignment horizontal="right" vertical="center"/>
    </xf>
    <xf numFmtId="184" fontId="33" fillId="0" borderId="1" xfId="1" applyNumberFormat="1" applyFont="1" applyFill="1" applyBorder="1" applyAlignment="1">
      <alignment horizontal="center" vertical="center" wrapText="1"/>
    </xf>
    <xf numFmtId="184" fontId="28" fillId="0" borderId="1" xfId="1" applyNumberFormat="1" applyFont="1" applyFill="1" applyBorder="1" applyAlignment="1">
      <alignment horizontal="center" vertical="center" wrapText="1"/>
    </xf>
    <xf numFmtId="184" fontId="34" fillId="0" borderId="1" xfId="0" applyNumberFormat="1" applyFont="1" applyFill="1" applyBorder="1" applyAlignment="1">
      <alignment horizontal="center" vertical="center" wrapText="1"/>
    </xf>
    <xf numFmtId="184" fontId="5" fillId="0" borderId="1" xfId="1" applyNumberFormat="1" applyFont="1" applyFill="1" applyBorder="1" applyAlignment="1">
      <alignment horizontal="center" vertical="center" wrapText="1"/>
    </xf>
    <xf numFmtId="184" fontId="16" fillId="0" borderId="1" xfId="1" applyNumberFormat="1"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184" fontId="35" fillId="0" borderId="0" xfId="1" applyNumberFormat="1" applyFont="1" applyFill="1" applyBorder="1" applyAlignment="1">
      <alignment horizontal="center" vertical="center" wrapText="1"/>
    </xf>
    <xf numFmtId="49" fontId="35" fillId="0" borderId="0" xfId="1" applyNumberFormat="1" applyFont="1" applyFill="1" applyBorder="1" applyAlignment="1">
      <alignment horizontal="center" vertical="center" wrapText="1"/>
    </xf>
    <xf numFmtId="184" fontId="1" fillId="0" borderId="0" xfId="1" applyNumberFormat="1" applyFont="1" applyFill="1" applyBorder="1" applyAlignment="1">
      <alignment horizontal="right" vertical="center"/>
    </xf>
    <xf numFmtId="0" fontId="1" fillId="0" borderId="0" xfId="1" applyFont="1" applyFill="1" applyBorder="1" applyAlignment="1">
      <alignment horizontal="right" vertical="center"/>
    </xf>
    <xf numFmtId="0" fontId="2" fillId="0" borderId="0" xfId="1" applyFont="1" applyFill="1" applyBorder="1" applyAlignment="1">
      <alignment horizontal="center" vertical="center" wrapText="1"/>
    </xf>
    <xf numFmtId="183" fontId="28" fillId="0" borderId="1" xfId="1" applyNumberFormat="1" applyFont="1" applyFill="1" applyBorder="1" applyAlignment="1">
      <alignment horizontal="center" vertical="center" wrapText="1"/>
    </xf>
    <xf numFmtId="183" fontId="28" fillId="0" borderId="1" xfId="1" applyNumberFormat="1" applyFont="1" applyFill="1" applyBorder="1" applyAlignment="1">
      <alignment horizontal="right" vertical="center" wrapText="1"/>
    </xf>
    <xf numFmtId="184" fontId="36" fillId="0" borderId="0" xfId="1" applyNumberFormat="1" applyFont="1" applyFill="1" applyBorder="1" applyAlignment="1">
      <alignment horizontal="center" vertical="center" wrapText="1"/>
    </xf>
    <xf numFmtId="0" fontId="37"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0" xfId="1" applyFont="1" applyFill="1" applyBorder="1" applyAlignment="1">
      <alignment horizontal="center" vertical="center"/>
    </xf>
    <xf numFmtId="0" fontId="38" fillId="0" borderId="0"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5" fillId="0" borderId="0" xfId="1" applyFont="1" applyFill="1" applyBorder="1" applyAlignment="1">
      <alignment horizontal="center" vertical="center"/>
    </xf>
    <xf numFmtId="0" fontId="39" fillId="0" borderId="0" xfId="0" applyFont="1" applyFill="1" applyBorder="1" applyAlignment="1">
      <alignment vertical="center"/>
    </xf>
    <xf numFmtId="183" fontId="30" fillId="0" borderId="0" xfId="1" applyNumberFormat="1" applyFont="1" applyFill="1" applyBorder="1" applyAlignment="1">
      <alignment horizontal="right" vertical="center" wrapText="1"/>
    </xf>
    <xf numFmtId="49" fontId="14" fillId="0" borderId="1" xfId="1"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184" fontId="40" fillId="0" borderId="1" xfId="1" applyNumberFormat="1" applyFont="1" applyFill="1" applyBorder="1" applyAlignment="1">
      <alignment horizontal="center" vertical="center" wrapText="1"/>
    </xf>
    <xf numFmtId="0" fontId="30" fillId="0" borderId="1" xfId="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15" fillId="0" borderId="1" xfId="1" applyFont="1" applyFill="1" applyBorder="1" applyAlignment="1">
      <alignment horizontal="left" vertical="center" wrapText="1"/>
    </xf>
    <xf numFmtId="183" fontId="16" fillId="0" borderId="1" xfId="0" applyNumberFormat="1" applyFont="1" applyFill="1" applyBorder="1" applyAlignment="1">
      <alignment horizontal="center" vertical="center" wrapText="1"/>
    </xf>
    <xf numFmtId="0" fontId="16" fillId="0" borderId="1" xfId="1" applyFont="1" applyFill="1" applyBorder="1" applyAlignment="1">
      <alignment horizontal="left" vertical="center" wrapText="1"/>
    </xf>
    <xf numFmtId="0" fontId="34" fillId="0" borderId="1" xfId="0"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1" applyFont="1" applyFill="1" applyBorder="1" applyAlignment="1" applyProtection="1">
      <alignment horizontal="left" vertical="center" wrapText="1"/>
    </xf>
    <xf numFmtId="184" fontId="5" fillId="0" borderId="1" xfId="1" applyNumberFormat="1" applyFont="1" applyFill="1" applyBorder="1" applyAlignment="1" applyProtection="1">
      <alignment horizontal="center" vertical="center" wrapText="1"/>
    </xf>
    <xf numFmtId="184" fontId="11" fillId="0" borderId="0" xfId="1" applyNumberFormat="1" applyFont="1" applyFill="1" applyBorder="1" applyAlignment="1">
      <alignment horizontal="right" vertical="center"/>
    </xf>
    <xf numFmtId="184" fontId="41" fillId="0" borderId="1" xfId="1" applyNumberFormat="1" applyFont="1" applyFill="1" applyBorder="1" applyAlignment="1">
      <alignment horizontal="center" vertical="center" wrapText="1"/>
    </xf>
    <xf numFmtId="183" fontId="10" fillId="0" borderId="0" xfId="1" applyNumberFormat="1" applyFont="1" applyFill="1" applyBorder="1" applyAlignment="1">
      <alignment horizontal="right" vertical="center" wrapText="1"/>
    </xf>
    <xf numFmtId="183" fontId="29" fillId="0" borderId="0" xfId="1" applyNumberFormat="1" applyFont="1" applyFill="1" applyBorder="1" applyAlignment="1">
      <alignment horizontal="right" vertical="center"/>
    </xf>
    <xf numFmtId="183" fontId="12" fillId="0" borderId="5" xfId="1" applyNumberFormat="1" applyFont="1" applyFill="1" applyBorder="1" applyAlignment="1">
      <alignment horizontal="center" vertical="center" wrapText="1"/>
    </xf>
    <xf numFmtId="183" fontId="12" fillId="0" borderId="6" xfId="1" applyNumberFormat="1" applyFont="1" applyFill="1" applyBorder="1" applyAlignment="1">
      <alignment horizontal="center" vertical="center" wrapText="1"/>
    </xf>
    <xf numFmtId="183" fontId="15" fillId="0" borderId="1" xfId="1" applyNumberFormat="1" applyFont="1" applyFill="1" applyBorder="1" applyAlignment="1">
      <alignment horizontal="center" vertical="center" wrapText="1"/>
    </xf>
    <xf numFmtId="184" fontId="42" fillId="0" borderId="5" xfId="1" applyNumberFormat="1" applyFont="1" applyFill="1" applyBorder="1" applyAlignment="1">
      <alignment horizontal="center" vertical="center" wrapText="1"/>
    </xf>
    <xf numFmtId="184" fontId="31" fillId="0" borderId="6" xfId="1" applyNumberFormat="1" applyFont="1" applyFill="1" applyBorder="1" applyAlignment="1">
      <alignment horizontal="center" vertical="center" wrapText="1"/>
    </xf>
    <xf numFmtId="0" fontId="43" fillId="0" borderId="0" xfId="1" applyFont="1" applyFill="1" applyBorder="1" applyAlignment="1">
      <alignment vertical="center" wrapText="1"/>
    </xf>
    <xf numFmtId="184" fontId="20" fillId="0" borderId="1" xfId="1" applyNumberFormat="1" applyFont="1" applyFill="1" applyBorder="1" applyAlignment="1">
      <alignment horizontal="center" vertical="center" wrapText="1"/>
    </xf>
    <xf numFmtId="0" fontId="44" fillId="0" borderId="0" xfId="1" applyFont="1" applyFill="1" applyBorder="1" applyAlignment="1"/>
    <xf numFmtId="0" fontId="44" fillId="0" borderId="0" xfId="1" applyFont="1" applyFill="1" applyBorder="1" applyAlignment="1">
      <alignment horizontal="center" vertical="center" wrapText="1"/>
    </xf>
    <xf numFmtId="184" fontId="37" fillId="0" borderId="1" xfId="1" applyNumberFormat="1" applyFont="1" applyFill="1" applyBorder="1" applyAlignment="1">
      <alignment horizontal="center" vertical="center" wrapText="1"/>
    </xf>
    <xf numFmtId="184" fontId="32" fillId="0" borderId="1" xfId="1" applyNumberFormat="1" applyFont="1" applyFill="1" applyBorder="1" applyAlignment="1">
      <alignment horizontal="center" vertical="center" wrapText="1"/>
    </xf>
    <xf numFmtId="0" fontId="25" fillId="0" borderId="0" xfId="1" applyFont="1" applyFill="1" applyBorder="1" applyAlignment="1"/>
    <xf numFmtId="0" fontId="19" fillId="0" borderId="0" xfId="0" applyFont="1" applyFill="1" applyBorder="1" applyAlignment="1">
      <alignment vertical="center"/>
    </xf>
    <xf numFmtId="0" fontId="7" fillId="0" borderId="0" xfId="1" applyFont="1" applyFill="1" applyBorder="1" applyAlignment="1">
      <alignment vertical="center" wrapText="1"/>
    </xf>
    <xf numFmtId="0" fontId="34" fillId="0" borderId="0" xfId="0" applyFont="1" applyFill="1" applyBorder="1" applyAlignment="1">
      <alignment vertical="center"/>
    </xf>
    <xf numFmtId="0" fontId="0" fillId="0" borderId="0" xfId="0" applyFont="1" applyFill="1" applyBorder="1" applyAlignment="1">
      <alignment vertical="center"/>
    </xf>
    <xf numFmtId="0" fontId="21" fillId="0" borderId="0" xfId="0" applyFont="1" applyFill="1" applyBorder="1" applyAlignment="1">
      <alignment vertical="center"/>
    </xf>
    <xf numFmtId="0" fontId="45" fillId="0" borderId="0" xfId="0" applyFont="1" applyFill="1" applyBorder="1" applyAlignment="1">
      <alignment vertical="center"/>
    </xf>
    <xf numFmtId="183" fontId="30" fillId="0" borderId="0" xfId="1" applyNumberFormat="1" applyFont="1" applyFill="1" applyBorder="1" applyAlignment="1">
      <alignment horizontal="center" vertical="center" wrapText="1"/>
    </xf>
    <xf numFmtId="184" fontId="46" fillId="0" borderId="0" xfId="1" applyNumberFormat="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7" fillId="0" borderId="0" xfId="1" applyFont="1" applyFill="1" applyBorder="1" applyAlignment="1">
      <alignment horizontal="left" vertical="center" wrapText="1"/>
    </xf>
    <xf numFmtId="183" fontId="1" fillId="0" borderId="0" xfId="1" applyNumberFormat="1" applyFont="1" applyFill="1" applyBorder="1" applyAlignment="1">
      <alignment horizontal="center" vertical="center"/>
    </xf>
    <xf numFmtId="49" fontId="48" fillId="0" borderId="0" xfId="1" applyNumberFormat="1" applyFont="1" applyFill="1" applyBorder="1" applyAlignment="1">
      <alignment horizontal="center" vertical="center" wrapText="1"/>
    </xf>
    <xf numFmtId="49" fontId="49" fillId="0" borderId="1" xfId="1" applyNumberFormat="1" applyFont="1" applyFill="1" applyBorder="1" applyAlignment="1">
      <alignment horizontal="center" vertical="center" wrapText="1"/>
    </xf>
    <xf numFmtId="181" fontId="50" fillId="0" borderId="1" xfId="1" applyNumberFormat="1" applyFont="1" applyFill="1" applyBorder="1" applyAlignment="1">
      <alignment horizontal="center" vertical="center" wrapText="1"/>
    </xf>
    <xf numFmtId="49" fontId="51" fillId="0" borderId="1" xfId="1" applyNumberFormat="1" applyFont="1" applyFill="1" applyBorder="1" applyAlignment="1" applyProtection="1">
      <alignment horizontal="center" vertical="center" wrapText="1"/>
    </xf>
    <xf numFmtId="0" fontId="51" fillId="0" borderId="1" xfId="0" applyFont="1" applyFill="1" applyBorder="1" applyAlignment="1">
      <alignment horizontal="center" vertical="center" wrapText="1"/>
    </xf>
    <xf numFmtId="49"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lignment horizontal="center" vertical="center" wrapText="1"/>
    </xf>
    <xf numFmtId="0" fontId="51" fillId="0" borderId="1" xfId="1" applyFont="1" applyFill="1" applyBorder="1" applyAlignment="1">
      <alignment horizontal="center" vertical="center" wrapText="1"/>
    </xf>
    <xf numFmtId="49" fontId="51" fillId="0" borderId="1" xfId="0" applyNumberFormat="1" applyFont="1" applyFill="1" applyBorder="1" applyAlignment="1">
      <alignment horizontal="center" vertical="center" wrapText="1"/>
    </xf>
    <xf numFmtId="0" fontId="51" fillId="0" borderId="1" xfId="0" applyNumberFormat="1" applyFont="1" applyFill="1" applyBorder="1" applyAlignment="1">
      <alignment horizontal="left" vertical="center" wrapText="1"/>
    </xf>
    <xf numFmtId="0" fontId="52" fillId="0" borderId="1" xfId="1" applyFont="1" applyFill="1" applyBorder="1" applyAlignment="1">
      <alignment horizontal="center" vertical="center" wrapText="1"/>
    </xf>
    <xf numFmtId="49" fontId="51" fillId="0" borderId="1" xfId="1" applyNumberFormat="1" applyFont="1" applyFill="1" applyBorder="1" applyAlignment="1">
      <alignment horizontal="center" vertical="center" wrapText="1"/>
    </xf>
    <xf numFmtId="183" fontId="10" fillId="0" borderId="0" xfId="1" applyNumberFormat="1" applyFont="1" applyFill="1" applyBorder="1" applyAlignment="1">
      <alignment horizontal="center" vertical="center" wrapText="1"/>
    </xf>
    <xf numFmtId="0" fontId="29" fillId="0" borderId="0" xfId="1" applyFont="1" applyFill="1" applyBorder="1" applyAlignment="1">
      <alignment horizontal="left" vertical="center"/>
    </xf>
    <xf numFmtId="183" fontId="29" fillId="0" borderId="0" xfId="1" applyNumberFormat="1" applyFont="1" applyFill="1" applyBorder="1" applyAlignment="1">
      <alignment horizontal="center" vertical="center"/>
    </xf>
    <xf numFmtId="183" fontId="12" fillId="0" borderId="1" xfId="1" applyNumberFormat="1" applyFont="1" applyFill="1" applyBorder="1" applyAlignment="1">
      <alignment horizontal="center" vertical="center" wrapText="1"/>
    </xf>
    <xf numFmtId="49" fontId="14" fillId="0" borderId="4" xfId="1" applyNumberFormat="1" applyFont="1" applyFill="1" applyBorder="1" applyAlignment="1">
      <alignment horizontal="left" vertical="center" wrapText="1"/>
    </xf>
    <xf numFmtId="184" fontId="53" fillId="0" borderId="1" xfId="1" applyNumberFormat="1" applyFont="1" applyFill="1" applyBorder="1" applyAlignment="1">
      <alignment horizontal="center" vertical="center" wrapText="1"/>
    </xf>
    <xf numFmtId="0" fontId="54" fillId="0" borderId="1" xfId="1" applyFont="1" applyFill="1" applyBorder="1" applyAlignment="1">
      <alignment horizontal="center" vertical="center" wrapText="1"/>
    </xf>
    <xf numFmtId="0" fontId="51" fillId="0" borderId="1" xfId="0" applyFont="1" applyFill="1" applyBorder="1" applyAlignment="1">
      <alignment horizontal="left" vertical="center" wrapText="1"/>
    </xf>
    <xf numFmtId="184" fontId="51" fillId="0" borderId="1" xfId="0" applyNumberFormat="1" applyFont="1" applyFill="1" applyBorder="1" applyAlignment="1">
      <alignment horizontal="center" vertical="center" wrapText="1"/>
    </xf>
    <xf numFmtId="49" fontId="51" fillId="0" borderId="1" xfId="0" applyNumberFormat="1" applyFont="1" applyFill="1" applyBorder="1" applyAlignment="1" applyProtection="1">
      <alignment horizontal="left" vertical="center" wrapText="1"/>
      <protection locked="0"/>
    </xf>
    <xf numFmtId="49" fontId="51" fillId="0" borderId="1" xfId="0" applyNumberFormat="1" applyFont="1" applyFill="1" applyBorder="1" applyAlignment="1">
      <alignment horizontal="left" vertical="center" wrapText="1"/>
    </xf>
    <xf numFmtId="0" fontId="51" fillId="0" borderId="1" xfId="1" applyFont="1" applyFill="1" applyBorder="1" applyAlignment="1">
      <alignment horizontal="left" vertical="center" wrapText="1"/>
    </xf>
    <xf numFmtId="184" fontId="51" fillId="0" borderId="1" xfId="1" applyNumberFormat="1" applyFont="1" applyFill="1" applyBorder="1" applyAlignment="1">
      <alignment horizontal="center" vertical="center" wrapText="1"/>
    </xf>
    <xf numFmtId="0" fontId="51" fillId="0" borderId="1" xfId="12" applyNumberFormat="1" applyFont="1" applyFill="1" applyBorder="1" applyAlignment="1">
      <alignment horizontal="left" vertical="center" wrapText="1"/>
    </xf>
    <xf numFmtId="181" fontId="51" fillId="0" borderId="1" xfId="0" applyNumberFormat="1" applyFont="1" applyFill="1" applyBorder="1" applyAlignment="1">
      <alignment horizontal="center" vertical="center" wrapText="1"/>
    </xf>
    <xf numFmtId="49" fontId="51" fillId="0" borderId="1" xfId="1" applyNumberFormat="1" applyFont="1" applyFill="1" applyBorder="1" applyAlignment="1">
      <alignment horizontal="left" vertical="center" wrapText="1"/>
    </xf>
    <xf numFmtId="183" fontId="51" fillId="0" borderId="1" xfId="0" applyNumberFormat="1" applyFont="1" applyFill="1" applyBorder="1" applyAlignment="1">
      <alignment horizontal="center" vertical="center" wrapText="1"/>
    </xf>
    <xf numFmtId="184" fontId="55" fillId="0" borderId="0" xfId="1" applyNumberFormat="1" applyFont="1" applyFill="1" applyBorder="1" applyAlignment="1">
      <alignment horizontal="center" vertical="center" wrapText="1"/>
    </xf>
    <xf numFmtId="49" fontId="55" fillId="0" borderId="0" xfId="1" applyNumberFormat="1" applyFont="1" applyFill="1" applyBorder="1" applyAlignment="1">
      <alignment horizontal="center" vertical="center" wrapText="1"/>
    </xf>
    <xf numFmtId="184" fontId="3" fillId="0" borderId="0" xfId="1" applyNumberFormat="1" applyFont="1" applyFill="1" applyBorder="1" applyAlignment="1">
      <alignment horizontal="center" vertical="center"/>
    </xf>
    <xf numFmtId="0" fontId="3" fillId="0" borderId="0" xfId="1" applyFont="1" applyFill="1" applyBorder="1" applyAlignment="1">
      <alignment horizontal="center" vertical="center"/>
    </xf>
    <xf numFmtId="179" fontId="12" fillId="0" borderId="5" xfId="1" applyNumberFormat="1" applyFont="1" applyFill="1" applyBorder="1" applyAlignment="1">
      <alignment horizontal="center" vertical="center" wrapText="1"/>
    </xf>
    <xf numFmtId="179" fontId="12" fillId="0" borderId="6" xfId="1" applyNumberFormat="1" applyFont="1" applyFill="1" applyBorder="1" applyAlignment="1">
      <alignment horizontal="center" vertical="center" wrapText="1"/>
    </xf>
    <xf numFmtId="184" fontId="51" fillId="0" borderId="1" xfId="0" applyNumberFormat="1" applyFont="1" applyFill="1" applyBorder="1" applyAlignment="1">
      <alignment horizontal="left" vertical="center" wrapText="1"/>
    </xf>
    <xf numFmtId="0" fontId="1" fillId="0" borderId="0" xfId="1" applyFont="1" applyFill="1" applyAlignment="1">
      <alignment horizontal="center" vertical="center"/>
    </xf>
    <xf numFmtId="183" fontId="7" fillId="0" borderId="0" xfId="1" applyNumberFormat="1" applyFont="1" applyFill="1" applyBorder="1" applyAlignment="1">
      <alignment horizontal="center" vertical="center" wrapText="1"/>
    </xf>
    <xf numFmtId="0" fontId="47" fillId="0" borderId="0" xfId="1" applyFont="1" applyFill="1" applyBorder="1" applyAlignment="1">
      <alignment horizontal="center" vertical="center" wrapText="1"/>
    </xf>
    <xf numFmtId="183" fontId="11" fillId="0" borderId="0" xfId="1" applyNumberFormat="1" applyFont="1" applyFill="1" applyBorder="1" applyAlignment="1">
      <alignment horizontal="center" vertical="center" wrapText="1"/>
    </xf>
    <xf numFmtId="0" fontId="56" fillId="0" borderId="1" xfId="1" applyFont="1" applyFill="1" applyBorder="1" applyAlignment="1">
      <alignment horizontal="center" vertical="center" wrapText="1"/>
    </xf>
    <xf numFmtId="0" fontId="57" fillId="0" borderId="1" xfId="1" applyFont="1" applyFill="1" applyBorder="1" applyAlignment="1">
      <alignment horizontal="center" vertical="center" wrapText="1"/>
    </xf>
    <xf numFmtId="183" fontId="34" fillId="0" borderId="0" xfId="0" applyNumberFormat="1" applyFont="1" applyFill="1" applyBorder="1" applyAlignment="1">
      <alignment horizontal="center" vertical="center"/>
    </xf>
    <xf numFmtId="183" fontId="34" fillId="0" borderId="0" xfId="0" applyNumberFormat="1" applyFont="1" applyFill="1" applyBorder="1" applyAlignment="1">
      <alignment horizontal="left" vertical="center"/>
    </xf>
    <xf numFmtId="0" fontId="58" fillId="0" borderId="1" xfId="1" applyFont="1" applyFill="1" applyBorder="1" applyAlignment="1">
      <alignment horizontal="center" vertical="center" wrapText="1"/>
    </xf>
    <xf numFmtId="183" fontId="57" fillId="0"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183" fontId="5" fillId="0" borderId="0" xfId="1" applyNumberFormat="1" applyFont="1" applyFill="1" applyBorder="1" applyAlignment="1">
      <alignment horizontal="center" vertical="center"/>
    </xf>
    <xf numFmtId="0" fontId="51" fillId="0" borderId="1" xfId="7" applyFont="1" applyFill="1" applyBorder="1" applyAlignment="1">
      <alignment horizontal="center" vertical="center" wrapText="1"/>
    </xf>
    <xf numFmtId="49" fontId="51" fillId="0" borderId="1" xfId="46" applyNumberFormat="1" applyFont="1" applyFill="1" applyBorder="1" applyAlignment="1">
      <alignment horizontal="center" vertical="center" wrapText="1"/>
    </xf>
    <xf numFmtId="0" fontId="52" fillId="0" borderId="1" xfId="1" applyFont="1" applyFill="1" applyBorder="1" applyAlignment="1">
      <alignment horizontal="left" vertical="center" wrapText="1"/>
    </xf>
    <xf numFmtId="0" fontId="51" fillId="0" borderId="1" xfId="3" applyFont="1" applyFill="1" applyBorder="1" applyAlignment="1">
      <alignment horizontal="center" vertical="center" wrapText="1"/>
    </xf>
    <xf numFmtId="178" fontId="51" fillId="0" borderId="1" xfId="0" applyNumberFormat="1" applyFont="1" applyFill="1" applyBorder="1" applyAlignment="1">
      <alignment horizontal="center" vertical="center" wrapText="1"/>
    </xf>
    <xf numFmtId="2" fontId="51" fillId="0" borderId="1" xfId="0" applyNumberFormat="1" applyFont="1" applyFill="1" applyBorder="1" applyAlignment="1">
      <alignment horizontal="center" vertical="center" wrapText="1"/>
    </xf>
    <xf numFmtId="0" fontId="51" fillId="0" borderId="1" xfId="7" applyFont="1" applyFill="1" applyBorder="1" applyAlignment="1">
      <alignment horizontal="left" vertical="center" wrapText="1"/>
    </xf>
    <xf numFmtId="0" fontId="51" fillId="0" borderId="1" xfId="46" applyNumberFormat="1" applyFont="1" applyFill="1" applyBorder="1" applyAlignment="1">
      <alignment horizontal="center" vertical="center" wrapText="1"/>
    </xf>
    <xf numFmtId="0" fontId="51" fillId="0" borderId="1" xfId="1" applyFont="1" applyFill="1" applyBorder="1" applyAlignment="1" applyProtection="1">
      <alignment horizontal="center" vertical="center" wrapText="1"/>
    </xf>
    <xf numFmtId="0" fontId="51" fillId="0" borderId="1" xfId="1" applyFont="1" applyFill="1" applyBorder="1" applyAlignment="1" applyProtection="1">
      <alignment horizontal="left" vertical="center" wrapText="1"/>
    </xf>
    <xf numFmtId="0" fontId="51" fillId="0" borderId="1" xfId="3" applyFont="1" applyFill="1" applyBorder="1" applyAlignment="1" applyProtection="1">
      <alignment horizontal="center" vertical="center" wrapText="1"/>
    </xf>
    <xf numFmtId="0" fontId="58" fillId="0" borderId="7" xfId="0" applyNumberFormat="1" applyFont="1" applyFill="1" applyBorder="1" applyAlignment="1">
      <alignment horizontal="center" vertical="center" wrapText="1"/>
    </xf>
    <xf numFmtId="0" fontId="58" fillId="0" borderId="1" xfId="0" applyNumberFormat="1" applyFont="1" applyFill="1" applyBorder="1" applyAlignment="1">
      <alignment horizontal="center" vertical="center" wrapText="1"/>
    </xf>
    <xf numFmtId="184" fontId="52" fillId="0" borderId="1" xfId="1" applyNumberFormat="1" applyFont="1" applyFill="1" applyBorder="1" applyAlignment="1">
      <alignment horizontal="center" vertical="center" wrapText="1"/>
    </xf>
    <xf numFmtId="2" fontId="51" fillId="0" borderId="1" xfId="1" applyNumberFormat="1" applyFont="1" applyFill="1" applyBorder="1" applyAlignment="1" applyProtection="1">
      <alignment horizontal="center" vertical="center" wrapText="1"/>
    </xf>
    <xf numFmtId="2" fontId="51" fillId="0" borderId="1" xfId="1" applyNumberFormat="1" applyFont="1" applyFill="1" applyBorder="1" applyAlignment="1" applyProtection="1">
      <alignment horizontal="left" vertical="center" wrapText="1"/>
    </xf>
    <xf numFmtId="178" fontId="51" fillId="0" borderId="1" xfId="1" applyNumberFormat="1" applyFont="1" applyFill="1" applyBorder="1" applyAlignment="1">
      <alignment horizontal="center" vertical="center" wrapText="1"/>
    </xf>
    <xf numFmtId="2" fontId="51" fillId="0" borderId="1" xfId="0" applyNumberFormat="1" applyFont="1" applyFill="1" applyBorder="1" applyAlignment="1">
      <alignment horizontal="left" vertical="center" wrapText="1"/>
    </xf>
    <xf numFmtId="2" fontId="51" fillId="0" borderId="1" xfId="3" applyNumberFormat="1" applyFont="1" applyFill="1" applyBorder="1" applyAlignment="1" applyProtection="1">
      <alignment horizontal="center" vertical="center" wrapText="1"/>
    </xf>
    <xf numFmtId="0" fontId="58" fillId="0" borderId="7" xfId="0" applyNumberFormat="1" applyFont="1" applyFill="1" applyBorder="1" applyAlignment="1">
      <alignment horizontal="left" vertical="center" wrapText="1"/>
    </xf>
    <xf numFmtId="184" fontId="51" fillId="0" borderId="5" xfId="0" applyNumberFormat="1" applyFont="1" applyFill="1" applyBorder="1" applyAlignment="1">
      <alignment horizontal="center" vertical="center" wrapText="1"/>
    </xf>
    <xf numFmtId="0" fontId="59" fillId="0" borderId="7" xfId="1" applyFont="1" applyFill="1" applyBorder="1" applyAlignment="1">
      <alignment horizontal="center" vertical="center" wrapText="1"/>
    </xf>
    <xf numFmtId="0" fontId="58" fillId="0" borderId="1" xfId="0" applyNumberFormat="1" applyFont="1" applyFill="1" applyBorder="1" applyAlignment="1">
      <alignment horizontal="left" vertical="center" wrapText="1"/>
    </xf>
    <xf numFmtId="0" fontId="59" fillId="0" borderId="1" xfId="1" applyFont="1" applyFill="1" applyBorder="1" applyAlignment="1">
      <alignment horizontal="center" vertical="center" wrapText="1"/>
    </xf>
    <xf numFmtId="179" fontId="51" fillId="0" borderId="1" xfId="1" applyNumberFormat="1" applyFont="1" applyFill="1" applyBorder="1" applyAlignment="1">
      <alignment horizontal="center" vertical="center" wrapText="1"/>
    </xf>
    <xf numFmtId="183" fontId="60" fillId="0" borderId="7" xfId="1" applyNumberFormat="1" applyFont="1" applyFill="1" applyBorder="1" applyAlignment="1">
      <alignment horizontal="center" vertical="center"/>
    </xf>
    <xf numFmtId="183" fontId="60" fillId="0" borderId="1" xfId="1" applyNumberFormat="1" applyFont="1" applyFill="1" applyBorder="1" applyAlignment="1">
      <alignment horizontal="center" vertical="center"/>
    </xf>
    <xf numFmtId="0" fontId="58" fillId="0" borderId="5" xfId="1" applyFont="1" applyFill="1" applyBorder="1" applyAlignment="1">
      <alignment horizontal="center" vertical="center" wrapText="1"/>
    </xf>
    <xf numFmtId="0" fontId="61" fillId="0" borderId="1" xfId="1" applyFont="1" applyFill="1" applyBorder="1" applyAlignment="1">
      <alignment horizontal="center" vertical="center" wrapText="1"/>
    </xf>
    <xf numFmtId="183" fontId="21" fillId="0" borderId="0" xfId="0" applyNumberFormat="1" applyFont="1" applyFill="1" applyBorder="1" applyAlignment="1">
      <alignment horizontal="center" vertical="center"/>
    </xf>
    <xf numFmtId="2" fontId="57" fillId="0" borderId="1" xfId="0" applyNumberFormat="1" applyFont="1" applyFill="1" applyBorder="1" applyAlignment="1">
      <alignment horizontal="center" vertical="center" wrapText="1"/>
    </xf>
    <xf numFmtId="179" fontId="57" fillId="0" borderId="1" xfId="1" applyNumberFormat="1" applyFont="1" applyFill="1" applyBorder="1" applyAlignment="1" applyProtection="1">
      <alignment horizontal="center" vertical="center" wrapText="1"/>
    </xf>
    <xf numFmtId="184" fontId="57" fillId="0" borderId="1" xfId="1" applyNumberFormat="1" applyFont="1" applyFill="1" applyBorder="1" applyAlignment="1" applyProtection="1">
      <alignment horizontal="center" vertical="center" wrapText="1"/>
    </xf>
    <xf numFmtId="0" fontId="57" fillId="0" borderId="1" xfId="0" applyFont="1" applyFill="1" applyBorder="1" applyAlignment="1">
      <alignment horizontal="center" vertical="center" wrapText="1"/>
    </xf>
    <xf numFmtId="0" fontId="62" fillId="0" borderId="0" xfId="1" applyFont="1" applyFill="1" applyBorder="1" applyAlignment="1"/>
    <xf numFmtId="0" fontId="21" fillId="0" borderId="0" xfId="1" applyFont="1" applyFill="1" applyBorder="1" applyAlignment="1"/>
    <xf numFmtId="0" fontId="51" fillId="0" borderId="8" xfId="46" applyFont="1" applyFill="1" applyBorder="1" applyAlignment="1">
      <alignment horizontal="center" vertical="center" wrapText="1"/>
    </xf>
    <xf numFmtId="0" fontId="51" fillId="0" borderId="8" xfId="0" applyNumberFormat="1" applyFont="1" applyFill="1" applyBorder="1" applyAlignment="1">
      <alignment horizontal="center" vertical="center" wrapText="1"/>
    </xf>
    <xf numFmtId="0" fontId="51" fillId="0" borderId="2" xfId="0" applyNumberFormat="1" applyFont="1" applyFill="1" applyBorder="1" applyAlignment="1">
      <alignment horizontal="center" vertical="center" wrapText="1"/>
    </xf>
    <xf numFmtId="183" fontId="51" fillId="0" borderId="1" xfId="1" applyNumberFormat="1" applyFont="1" applyFill="1" applyBorder="1" applyAlignment="1">
      <alignment horizontal="center" vertical="center" wrapText="1"/>
    </xf>
    <xf numFmtId="183" fontId="57" fillId="0" borderId="1" xfId="1" applyNumberFormat="1" applyFont="1" applyFill="1" applyBorder="1" applyAlignment="1">
      <alignment horizontal="center" vertical="center" wrapText="1"/>
    </xf>
    <xf numFmtId="0" fontId="63" fillId="0" borderId="0" xfId="1" applyFont="1" applyFill="1" applyAlignment="1">
      <alignment vertical="center" wrapText="1"/>
    </xf>
    <xf numFmtId="0" fontId="21" fillId="0" borderId="0" xfId="1" applyFont="1" applyFill="1" applyBorder="1" applyAlignment="1">
      <alignment horizontal="center" vertical="center" wrapText="1"/>
    </xf>
    <xf numFmtId="0" fontId="25" fillId="0" borderId="0" xfId="1" applyFont="1" applyFill="1" applyAlignment="1">
      <alignment vertical="center" wrapText="1"/>
    </xf>
    <xf numFmtId="183" fontId="0" fillId="0" borderId="0" xfId="0" applyNumberFormat="1" applyFont="1" applyFill="1" applyBorder="1" applyAlignment="1">
      <alignment vertical="center"/>
    </xf>
    <xf numFmtId="10" fontId="0" fillId="0" borderId="0" xfId="0" applyNumberFormat="1" applyFont="1" applyFill="1" applyBorder="1" applyAlignment="1">
      <alignment vertical="center"/>
    </xf>
    <xf numFmtId="49" fontId="10" fillId="0" borderId="0" xfId="1" applyNumberFormat="1" applyFont="1" applyFill="1" applyAlignment="1">
      <alignment horizontal="center" vertical="center" wrapText="1"/>
    </xf>
    <xf numFmtId="0" fontId="22" fillId="0" borderId="1" xfId="1" applyFont="1" applyFill="1" applyBorder="1" applyAlignment="1">
      <alignment horizontal="center" vertical="center" wrapText="1"/>
    </xf>
    <xf numFmtId="0" fontId="64" fillId="0" borderId="1" xfId="0" applyFont="1" applyFill="1" applyBorder="1" applyAlignment="1">
      <alignment horizontal="center" vertical="center"/>
    </xf>
    <xf numFmtId="0" fontId="48" fillId="0" borderId="5" xfId="1" applyFont="1" applyFill="1" applyBorder="1" applyAlignment="1">
      <alignment horizontal="center" vertical="center" wrapText="1"/>
    </xf>
    <xf numFmtId="0" fontId="48" fillId="0" borderId="1" xfId="1" applyFont="1" applyFill="1" applyBorder="1" applyAlignment="1">
      <alignment horizontal="center" vertical="center" wrapText="1"/>
    </xf>
    <xf numFmtId="181" fontId="64" fillId="0" borderId="1" xfId="0" applyNumberFormat="1" applyFont="1" applyFill="1" applyBorder="1" applyAlignment="1">
      <alignment horizontal="center" vertical="center"/>
    </xf>
    <xf numFmtId="0" fontId="48" fillId="0" borderId="9" xfId="1" applyFont="1" applyFill="1" applyBorder="1" applyAlignment="1">
      <alignment horizontal="center" vertical="center" wrapText="1"/>
    </xf>
    <xf numFmtId="0" fontId="65" fillId="0" borderId="1" xfId="0" applyFont="1" applyFill="1" applyBorder="1" applyAlignment="1">
      <alignment horizontal="center" vertical="center"/>
    </xf>
    <xf numFmtId="181" fontId="65" fillId="0" borderId="1" xfId="0" applyNumberFormat="1" applyFont="1" applyFill="1" applyBorder="1" applyAlignment="1">
      <alignment horizontal="center" vertical="center"/>
    </xf>
    <xf numFmtId="183" fontId="65" fillId="0" borderId="1" xfId="0" applyNumberFormat="1" applyFont="1" applyFill="1" applyBorder="1" applyAlignment="1">
      <alignment horizontal="center" vertical="center"/>
    </xf>
    <xf numFmtId="0" fontId="66" fillId="0" borderId="1" xfId="0" applyFont="1" applyFill="1" applyBorder="1" applyAlignment="1">
      <alignment horizontal="center" vertical="center"/>
    </xf>
    <xf numFmtId="181" fontId="66" fillId="0" borderId="1" xfId="0" applyNumberFormat="1" applyFont="1" applyFill="1" applyBorder="1" applyAlignment="1">
      <alignment horizontal="center" vertical="center"/>
    </xf>
    <xf numFmtId="49" fontId="10" fillId="0" borderId="0" xfId="1" applyNumberFormat="1" applyFont="1" applyFill="1" applyAlignment="1">
      <alignment horizontal="left" vertical="center" wrapText="1"/>
    </xf>
    <xf numFmtId="184" fontId="10" fillId="0" borderId="0" xfId="1" applyNumberFormat="1" applyFont="1" applyFill="1" applyAlignment="1">
      <alignment horizontal="right" vertical="center" wrapText="1"/>
    </xf>
    <xf numFmtId="184" fontId="7" fillId="0" borderId="0" xfId="1" applyNumberFormat="1" applyFont="1" applyFill="1" applyAlignment="1">
      <alignment horizontal="right" vertical="center"/>
    </xf>
    <xf numFmtId="184" fontId="64" fillId="0" borderId="1" xfId="0" applyNumberFormat="1" applyFont="1" applyFill="1" applyBorder="1" applyAlignment="1">
      <alignment horizontal="center" vertical="center"/>
    </xf>
    <xf numFmtId="184" fontId="65" fillId="0" borderId="1" xfId="0" applyNumberFormat="1" applyFont="1" applyFill="1" applyBorder="1" applyAlignment="1">
      <alignment horizontal="center" vertical="center"/>
    </xf>
    <xf numFmtId="184" fontId="66" fillId="0" borderId="1" xfId="0" applyNumberFormat="1" applyFont="1" applyFill="1" applyBorder="1" applyAlignment="1">
      <alignment horizontal="center" vertical="center"/>
    </xf>
    <xf numFmtId="184" fontId="1" fillId="0" borderId="0" xfId="1" applyNumberFormat="1" applyFont="1" applyFill="1" applyAlignment="1">
      <alignment horizontal="right" vertical="center"/>
    </xf>
    <xf numFmtId="0" fontId="64" fillId="0" borderId="1" xfId="0" applyFont="1" applyFill="1" applyBorder="1" applyAlignment="1">
      <alignment vertical="center"/>
    </xf>
    <xf numFmtId="183" fontId="0" fillId="0" borderId="0" xfId="0" applyNumberFormat="1" applyFont="1" applyFill="1" applyBorder="1" applyAlignment="1">
      <alignment horizontal="center" vertical="center"/>
    </xf>
    <xf numFmtId="10" fontId="0" fillId="0" borderId="0" xfId="44" applyNumberFormat="1" applyFont="1" applyFill="1" applyBorder="1" applyAlignment="1">
      <alignment vertical="center"/>
    </xf>
    <xf numFmtId="0" fontId="0" fillId="0" borderId="1" xfId="0" applyFont="1" applyFill="1" applyBorder="1" applyAlignment="1">
      <alignment vertical="center"/>
    </xf>
    <xf numFmtId="0" fontId="67" fillId="0" borderId="1" xfId="0" applyFont="1" applyFill="1" applyBorder="1" applyAlignment="1">
      <alignment vertical="center"/>
    </xf>
    <xf numFmtId="10" fontId="0" fillId="0" borderId="0" xfId="44"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49" fontId="48" fillId="0" borderId="0" xfId="1" applyNumberFormat="1" applyFont="1" applyFill="1" applyBorder="1" applyAlignment="1">
      <alignment horizontal="left" vertical="center" wrapText="1"/>
    </xf>
    <xf numFmtId="0" fontId="22" fillId="0" borderId="5"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vertical="center"/>
    </xf>
    <xf numFmtId="184" fontId="7" fillId="0" borderId="0" xfId="1" applyNumberFormat="1" applyFont="1" applyFill="1" applyAlignment="1">
      <alignment horizontal="center" vertical="center"/>
    </xf>
    <xf numFmtId="0" fontId="22" fillId="0" borderId="10" xfId="1" applyFont="1" applyFill="1" applyBorder="1" applyAlignment="1">
      <alignment horizontal="center" vertical="center" wrapText="1"/>
    </xf>
    <xf numFmtId="0" fontId="22" fillId="0" borderId="11" xfId="1" applyFont="1" applyFill="1" applyBorder="1" applyAlignment="1">
      <alignment horizontal="center" vertical="center" wrapText="1"/>
    </xf>
    <xf numFmtId="183" fontId="68" fillId="0" borderId="0" xfId="0" applyNumberFormat="1" applyFont="1" applyFill="1" applyBorder="1" applyAlignment="1">
      <alignment horizontal="center" vertical="center" wrapText="1"/>
    </xf>
    <xf numFmtId="183" fontId="64" fillId="0" borderId="0" xfId="0" applyNumberFormat="1" applyFont="1" applyFill="1" applyBorder="1" applyAlignment="1">
      <alignment vertical="center"/>
    </xf>
    <xf numFmtId="183" fontId="64" fillId="0" borderId="0" xfId="44" applyNumberFormat="1" applyFont="1" applyFill="1" applyBorder="1" applyAlignment="1">
      <alignment vertical="center"/>
    </xf>
    <xf numFmtId="183" fontId="64" fillId="0" borderId="0" xfId="44" applyNumberFormat="1" applyFont="1" applyFill="1" applyBorder="1" applyAlignment="1">
      <alignment horizontal="center" vertical="center"/>
    </xf>
    <xf numFmtId="184" fontId="64" fillId="0" borderId="0" xfId="0" applyNumberFormat="1" applyFont="1" applyFill="1" applyBorder="1" applyAlignment="1">
      <alignment horizontal="center" vertical="center"/>
    </xf>
    <xf numFmtId="10" fontId="64" fillId="0" borderId="0" xfId="44" applyNumberFormat="1" applyFont="1" applyFill="1" applyBorder="1" applyAlignment="1">
      <alignment vertical="center"/>
    </xf>
    <xf numFmtId="0" fontId="64" fillId="0" borderId="0" xfId="0" applyFont="1" applyFill="1" applyBorder="1" applyAlignment="1">
      <alignment vertical="center"/>
    </xf>
    <xf numFmtId="9" fontId="64" fillId="0" borderId="0" xfId="44" applyFont="1" applyFill="1" applyBorder="1" applyAlignment="1">
      <alignment horizontal="center" vertical="center"/>
    </xf>
  </cellXfs>
  <cellStyles count="59">
    <cellStyle name="常规" xfId="0" builtinId="0"/>
    <cellStyle name="常规_珠海市政府投资计划完成情况 2" xfId="1"/>
    <cellStyle name="常规_续建项目_1" xfId="2"/>
    <cellStyle name="常规_新建项目_5_竣工项目_39" xfId="3"/>
    <cellStyle name="常规_珠海市政府投资计划完成情况 2_竣工项目_11" xfId="4"/>
    <cellStyle name="常规_政府投资项目计划_12" xfId="5"/>
    <cellStyle name="常规_珠海市政府投资计划完成情况 2_竣工项目" xfId="6"/>
    <cellStyle name="常规_珠海市政府投资计划完成情况 2 2" xfId="7"/>
    <cellStyle name="强调文字颜色 6" xfId="8" builtinId="49"/>
    <cellStyle name="20% - 强调文字颜色 5" xfId="9" builtinId="46"/>
    <cellStyle name="20% - 强调文字颜色 4" xfId="10" builtinId="42"/>
    <cellStyle name="强调文字颜色 4" xfId="11" builtinId="41"/>
    <cellStyle name="常规 3" xfId="12"/>
    <cellStyle name="60% - 强调文字颜色 6" xfId="13" builtinId="52"/>
    <cellStyle name="40% - 强调文字颜色 3" xfId="14" builtinId="39"/>
    <cellStyle name="常规_新建项目_5_竣工项目_39_竣工项目_2" xfId="15"/>
    <cellStyle name="强调文字颜色 3" xfId="16" builtinId="37"/>
    <cellStyle name="60% - 强调文字颜色 2" xfId="17" builtinId="36"/>
    <cellStyle name="60% - 强调文字颜色 5" xfId="18" builtinId="48"/>
    <cellStyle name="40% - 强调文字颜色 2" xfId="19" builtinId="35"/>
    <cellStyle name="40% - 强调文字颜色 5" xfId="20" builtinId="47"/>
    <cellStyle name="20% - 强调文字颜色 2" xfId="21" builtinId="34"/>
    <cellStyle name="标题" xfId="22" builtinId="15"/>
    <cellStyle name="已访问的超链接" xfId="23" builtinId="9"/>
    <cellStyle name="检查单元格" xfId="24" builtinId="23"/>
    <cellStyle name="标题 1" xfId="25" builtinId="16"/>
    <cellStyle name="输入" xfId="26" builtinId="20"/>
    <cellStyle name="超链接" xfId="27" builtinId="8"/>
    <cellStyle name="输出" xfId="28" builtinId="21"/>
    <cellStyle name="40% - 强调文字颜色 6" xfId="29" builtinId="51"/>
    <cellStyle name="20% - 强调文字颜色 3" xfId="30" builtinId="38"/>
    <cellStyle name="货币[0]" xfId="31" builtinId="7"/>
    <cellStyle name="标题 3" xfId="32" builtinId="18"/>
    <cellStyle name="解释性文本" xfId="33" builtinId="53"/>
    <cellStyle name="计算" xfId="34" builtinId="22"/>
    <cellStyle name="60% - 强调文字颜色 1" xfId="35" builtinId="32"/>
    <cellStyle name="千位分隔[0]" xfId="36" builtinId="6"/>
    <cellStyle name="60% - 强调文字颜色 3" xfId="37" builtinId="40"/>
    <cellStyle name="注释" xfId="38" builtinId="10"/>
    <cellStyle name="好" xfId="39" builtinId="26"/>
    <cellStyle name="货币" xfId="40" builtinId="4"/>
    <cellStyle name="千位分隔" xfId="41" builtinId="3"/>
    <cellStyle name="标题 2" xfId="42" builtinId="17"/>
    <cellStyle name="标题 4" xfId="43" builtinId="19"/>
    <cellStyle name="百分比" xfId="44" builtinId="5"/>
    <cellStyle name="链接单元格" xfId="45" builtinId="24"/>
    <cellStyle name="常规 4" xfId="46"/>
    <cellStyle name="40% - 强调文字颜色 4" xfId="47" builtinId="43"/>
    <cellStyle name="20% - 强调文字颜色 1" xfId="48" builtinId="30"/>
    <cellStyle name="强调文字颜色 5" xfId="49" builtinId="45"/>
    <cellStyle name="汇总" xfId="50" builtinId="25"/>
    <cellStyle name="强调文字颜色 2" xfId="51" builtinId="33"/>
    <cellStyle name="差" xfId="52" builtinId="27"/>
    <cellStyle name="20% - 强调文字颜色 6" xfId="53" builtinId="50"/>
    <cellStyle name="警告文本" xfId="54" builtinId="11"/>
    <cellStyle name="适中" xfId="55" builtinId="28"/>
    <cellStyle name="强调文字颜色 1" xfId="56" builtinId="29"/>
    <cellStyle name="60% - 强调文字颜色 4" xfId="57" builtinId="44"/>
    <cellStyle name="40% - 强调文字颜色 1" xfId="58" builtinId="31"/>
  </cellStyles>
  <dxfs count="3">
    <dxf>
      <fill>
        <patternFill patternType="solid">
          <fgColor indexed="10"/>
          <bgColor indexed="52"/>
        </patternFill>
      </fill>
    </dxf>
    <dxf>
      <fill>
        <patternFill patternType="solid">
          <fgColor rgb="FF00B0F0"/>
          <bgColor rgb="FF000000"/>
        </patternFill>
      </fill>
    </dxf>
    <dxf>
      <fill>
        <patternFill patternType="solid">
          <fgColor rgb="FFFFFF00"/>
          <bgColor rgb="FF0000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65288;&#27491;&#25991;&#23450;&#31295;151&#35831;&#31034;&#65289;&#20851;&#20110;&#21360;&#21457;&#39640;&#26032;&#21306;2024&#24180;&#25919;&#24220;&#25237;&#36164;&#39033;&#30446;&#35843;&#25972;&#35745;&#21010;&#30340;&#35831;&#31034;/&#38468;&#20214;3&#65294;&#20851;&#20110;&#21360;&#21457;&#39640;&#26032;&#21306;2024&#24180;&#25919;&#24220;&#25237;&#36164;&#39033;&#30446;&#35843;&#25972;&#35745;&#21010;&#30340;&#36890;&#30693;/&#38468;&#20214;3.&#20851;&#20110;&#21360;&#21457;&#39640;&#26032;&#21306;2024&#24180;&#25919;&#24220;&#25237;&#36164;&#39033;&#30446;&#35843;&#25972;&#35745;&#21010;&#30340;&#36890;&#30693;//media/user/KINGSTON/&#20851;&#20110;&#25253;&#36865;&#12298;&#39640;&#26032;&#21306;2024&#24180;&#25919;&#24220;&#25237;&#36164;&#39033;&#30446;&#35843;&#25972;&#35745;&#21010;&#12299;&#30340;&#20989;//&#20851;&#20110;&#25253;&#36865;&#12298;&#39640;&#26032;&#21306;2024&#24180;&#25919;&#24220;&#25237;&#36164;&#39033;&#30446;&#35843;&#25972;&#35745;&#21010;&#12299;&#30340;&#20989;/&#21508;&#23616;&#36820;&#22238;&#24773;&#20917;/&#39640;&#26032;&#21306;2024&#24180;&#25919;&#24220;&#25237;&#36164;&#39033;&#30446;&#35843;&#25972;&#35745;&#21010;(&#21306;&#20303;&#25151;&#22478;&#20065;&#24314;&#35774;&#236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65288;&#27491;&#25991;&#23450;&#31295;151&#35831;&#31034;&#65289;&#20851;&#20110;&#21360;&#21457;&#39640;&#26032;&#21306;2024&#24180;&#25919;&#24220;&#25237;&#36164;&#39033;&#30446;&#35843;&#25972;&#35745;&#21010;&#30340;&#35831;&#31034;/&#38468;&#20214;3&#65294;&#20851;&#20110;&#21360;&#21457;&#39640;&#26032;&#21306;2024&#24180;&#25919;&#24220;&#25237;&#36164;&#39033;&#30446;&#35843;&#25972;&#35745;&#21010;&#30340;&#36890;&#30693;/&#38468;&#20214;3.&#20851;&#20110;&#21360;&#21457;&#39640;&#26032;&#21306;2024&#24180;&#25919;&#24220;&#25237;&#36164;&#39033;&#30446;&#35843;&#25972;&#35745;&#21010;&#30340;&#36890;&#30693;//media/user/KINGSTON/&#20851;&#20110;&#25253;&#36865;&#12298;&#39640;&#26032;&#21306;2024&#24180;&#25919;&#24220;&#25237;&#36164;&#39033;&#30446;&#35843;&#25972;&#35745;&#21010;&#12299;&#30340;&#20989;//2023&#24180;12&#26376;&#36827;&#23637;/2023&#21488;&#36134;.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65288;&#27491;&#25991;&#23450;&#31295;151&#35831;&#31034;&#65289;&#20851;&#20110;&#21360;&#21457;&#39640;&#26032;&#21306;2024&#24180;&#25919;&#24220;&#25237;&#36164;&#39033;&#30446;&#35843;&#25972;&#35745;&#21010;&#30340;&#35831;&#31034;/&#38468;&#20214;3&#65294;&#20851;&#20110;&#21360;&#21457;&#39640;&#26032;&#21306;2024&#24180;&#25919;&#24220;&#25237;&#36164;&#39033;&#30446;&#35843;&#25972;&#35745;&#21010;&#30340;&#36890;&#30693;/&#38468;&#20214;3.&#20851;&#20110;&#21360;&#21457;&#39640;&#26032;&#21306;2024&#24180;&#25919;&#24220;&#25237;&#36164;&#39033;&#30446;&#35843;&#25972;&#35745;&#21010;&#30340;&#36890;&#30693;///media/user/KINGSTON/&#20851;&#20110;&#25253;&#36865;&#12298;&#39640;&#26032;&#21306;2024&#24180;&#25919;&#24220;&#25237;&#36164;&#39033;&#30446;&#35843;&#25972;&#35745;&#21010;&#12299;&#30340;&#20989;/C:/Users/&#24352;&#23398;&#33635;/Documents/WXWorkLocal/1688849906554280_1970325008038486/Cache/File/2024-08/&#38468;&#20214;1-4&#65306;&#39640;&#26032;&#21306;2024&#24180;&#25919;&#24220;&#25237;&#36164;&#39033;&#30446;&#35843;&#25972;&#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按建设阶段汇总"/>
      <sheetName val="按牵头责任部门汇总"/>
      <sheetName val="附件1-竣工项目"/>
      <sheetName val="附件2-续建项目"/>
      <sheetName val="附件3-新建项目"/>
      <sheetName val="附件4-储备库项目"/>
      <sheetName val="Sheet2"/>
      <sheetName val="Sheet1"/>
    </sheetNames>
    <sheetDataSet>
      <sheetData sheetId="0"/>
      <sheetData sheetId="1"/>
      <sheetData sheetId="2">
        <row r="4">
          <cell r="B4" t="str">
            <v>项目名称</v>
          </cell>
          <cell r="C4" t="str">
            <v>牵头责任单位</v>
          </cell>
          <cell r="D4" t="str">
            <v>建设单位</v>
          </cell>
          <cell r="E4" t="str">
            <v>建设内容及规模</v>
          </cell>
          <cell r="F4" t="str">
            <v>项目总投资</v>
          </cell>
        </row>
        <row r="6">
          <cell r="B6">
            <v>2</v>
          </cell>
          <cell r="C6">
            <v>3</v>
          </cell>
          <cell r="D6">
            <v>4</v>
          </cell>
          <cell r="E6">
            <v>5</v>
          </cell>
          <cell r="F6">
            <v>6</v>
          </cell>
        </row>
        <row r="7">
          <cell r="F7">
            <v>868767.128714</v>
          </cell>
        </row>
        <row r="8">
          <cell r="B8" t="str">
            <v>中山大学珠海校区四号学院楼群项目</v>
          </cell>
          <cell r="C8" t="str">
            <v>区住房城乡建设局</v>
          </cell>
          <cell r="D8" t="str">
            <v>珠海华昕开发建设有限公司</v>
          </cell>
          <cell r="E8" t="str">
            <v>本项目位于珠海高新区中山大学珠海校区内，本工程规划用地面积为52167平方米，总建筑面积为163720平方米，其中地上建筑面积为123800平方米、地下建筑面积为39920平方米，主要建设内容包括四号学院楼群的建筑、结构、给水排水、空调通风、建筑电气、室内装修、智能化及室外配套工程等。</v>
          </cell>
          <cell r="F8">
            <v>85226.71</v>
          </cell>
        </row>
        <row r="9">
          <cell r="B9" t="str">
            <v>珠海高新区2018-2019年水环境综合整治工程</v>
          </cell>
          <cell r="C9" t="str">
            <v>区住房城乡建设局</v>
          </cell>
          <cell r="D9" t="str">
            <v>区公建中心</v>
          </cell>
          <cell r="E9" t="str">
            <v>新开工配套污水干管约8.9km（DN600-DN1500），改建污水干管约6.0km，社区管网接驳工程约2.6km，清淤检测修复管道约21km，新开工污水泵站9座（总规模约13.3万m³/d），新开工村居污水一体化处理设施站5座（总规模约5000 m³/d）。</v>
          </cell>
          <cell r="F9">
            <v>44063.3</v>
          </cell>
        </row>
        <row r="10">
          <cell r="B10" t="str">
            <v>中珠渠北路工程</v>
          </cell>
          <cell r="C10" t="str">
            <v>区住房城乡建设局</v>
          </cell>
          <cell r="D10" t="str">
            <v>城建市政</v>
          </cell>
          <cell r="E10" t="str">
            <v>建设道路长4606.975米，宽24米。道路等级为城市次干道，双向4车道，设计时速为40公里每小时，全线采用沥青混凝土路面结构。</v>
          </cell>
          <cell r="F10">
            <v>19792.55</v>
          </cell>
        </row>
        <row r="11">
          <cell r="B11" t="str">
            <v>中山大学珠海校区土木工程学院楼</v>
          </cell>
          <cell r="C11" t="str">
            <v>区住房城乡建设局</v>
          </cell>
          <cell r="D11" t="str">
            <v>珠海华昕开发建设有限公司</v>
          </cell>
          <cell r="E11" t="str">
            <v>项目位于中山大学珠海校区白埔路以南、大气科学学院楼以北。项目基底面积:7175.54平方米,总建筑面积:64771.80平方米,地上9层,地下1层,建筑高度42.75米;其中:地上建筑面积54575.65平方米,地下建筑面积10196.15平方米。</v>
          </cell>
          <cell r="F11">
            <v>27438</v>
          </cell>
        </row>
        <row r="12">
          <cell r="B12" t="str">
            <v>智能制造产业园配套项目1(金环路续建工程)</v>
          </cell>
          <cell r="C12" t="str">
            <v>区住房城乡建设局</v>
          </cell>
          <cell r="D12" t="str">
            <v>城建市政</v>
          </cell>
          <cell r="E12" t="str">
            <v>道路规划宽度为50m，道路长度约为5271m，规划等级为城市主干道，双向八车道（预留远期有轨电车车道）,本次工程将新建剩余路段，同时对现状路按照规划要求进行续建和改造，并同步建设各类市政管线及配套设施。</v>
          </cell>
          <cell r="F12">
            <v>33441.57</v>
          </cell>
        </row>
        <row r="13">
          <cell r="B13" t="str">
            <v>珠海高新区金鼎片区金环路南、金鼎西路东侧地块配套道路工程</v>
          </cell>
          <cell r="C13" t="str">
            <v>区住房城乡建设局</v>
          </cell>
          <cell r="D13" t="str">
            <v>区公建中心</v>
          </cell>
          <cell r="E13" t="str">
            <v>主要建设内容共包含金鼎中路与金瑞二路2条规划道路及周边地块场地平整，谭井排洪渠、1条临时土渠、2座桥涵，投资估算15603.88亿元。其中金鼎中路北起金环路，南至中珠渠北路，规划等级为城市次干路，道路红线宽度为34米，设计长度为691.496米，双向四车道，设计时速40km/h；金瑞二路西起金鼎西路，东至金鼎中路，规划等级为城市支路，道路红线宽度为20米，设计长度为1025.895米，双向两车道，设计时速30km/h。</v>
          </cell>
          <cell r="F13">
            <v>9325.69</v>
          </cell>
        </row>
        <row r="14">
          <cell r="B14" t="str">
            <v>唐家湾后环海堤加固工程</v>
          </cell>
          <cell r="C14" t="str">
            <v>区住房城乡建设局</v>
          </cell>
          <cell r="D14" t="str">
            <v>城建市政</v>
          </cell>
          <cell r="E14" t="str">
            <v>唐家湾后环海堤加固工程主要建设内容：加固海堤4.5km（含防浪墙、堤身及堤顶路面），重建水闸2座（1号、2号水闸），新建水闸1座（3号水闸），配套工程管理设施。</v>
          </cell>
          <cell r="F14">
            <v>5366.58</v>
          </cell>
        </row>
        <row r="15">
          <cell r="B15" t="str">
            <v>金山软件园二期公共配套工程（科创文化示范中心广场）</v>
          </cell>
          <cell r="C15" t="str">
            <v>区住房城乡建设局</v>
          </cell>
          <cell r="D15" t="str">
            <v>区公建中心</v>
          </cell>
          <cell r="E15" t="str">
            <v>项目位于高新区情侣北路与前湾二路交汇处，建设面积约44784平方米，其中园建面积30718平方米，绿化面积14066平方米。</v>
          </cell>
          <cell r="F15">
            <v>6162.19</v>
          </cell>
        </row>
        <row r="16">
          <cell r="B16" t="str">
            <v>格力学院配套道路工程</v>
          </cell>
          <cell r="C16" t="str">
            <v>区住房城乡建设局</v>
          </cell>
          <cell r="D16" t="str">
            <v>区公建中心</v>
          </cell>
          <cell r="E16" t="str">
            <v>本项目包含两条支路以及一条排洪渠。金洲四路道路等级为城市次干道，道路南起金唐西路，北至金鼎大道，道路设计全长832米，道路宽34米。金品一路，西起金洲四路，东至金洲三路，设计长度302.71米，道路宽18米。金洲排洪渠位于金洲四路东侧，呈南北走向，该排洪渠规划断面尺寸为10*3米。</v>
          </cell>
          <cell r="F16">
            <v>8361.94</v>
          </cell>
        </row>
        <row r="17">
          <cell r="B17" t="str">
            <v>2022年度珠海市高新区城镇老旧小区改造工程</v>
          </cell>
          <cell r="C17" t="str">
            <v>区住房城乡建设局</v>
          </cell>
          <cell r="D17" t="str">
            <v>区公建中心</v>
          </cell>
          <cell r="E17" t="str">
            <v>唐苑新村、唐苑二期、唐家教师楼、华夏宿舍、唐家湾镇政府宿舍、金鼎干部职工宿舍等6个城镇老旧小区改造工程。建设内容：
1.建筑本体修缮：楼梯和公共空间更新改造、建筑外立面改造、屋面整修、节能改造、无障碍及适老化设施改造、建筑配套设施改造等；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v>
          </cell>
          <cell r="F17">
            <v>1978.82</v>
          </cell>
        </row>
        <row r="18">
          <cell r="B18" t="str">
            <v>南围海堤灾后重建工程</v>
          </cell>
          <cell r="C18" t="str">
            <v>区住房城乡建设局</v>
          </cell>
          <cell r="D18" t="str">
            <v>交通集团</v>
          </cell>
          <cell r="E18" t="str">
            <v>本工程南围海堤、南围水闸、东岸水闸的防洪挡潮标准为50年一遇,加固南围海堤长1.8km，分旧南围水闸段、万科地产段、留诗路段及新建东岸海堤段，堤顶防汛抢险道路结合道路建设；重建南围水闸位于拟建的金凤排洪渠出海口，采用液压闸门挡水，净宽48m，设8孔，单孔净宽6m，设计过闸流量351m3/s；重建东岸水闸距离留诗山排渠出海口约100m处，采用液压闸门挡水，净宽18m，设3孔，单孔净宽6m，设计过闸流量120m3/s。</v>
          </cell>
          <cell r="F18">
            <v>22836</v>
          </cell>
        </row>
        <row r="19">
          <cell r="B19" t="str">
            <v>东岸排洪渠生态廊道工程</v>
          </cell>
          <cell r="C19" t="str">
            <v>区住房城乡建设局</v>
          </cell>
          <cell r="D19" t="str">
            <v>区公建中心</v>
          </cell>
          <cell r="E19" t="str">
            <v>西起金凤渠，北至港湾大道下游约100米，河道中心约2.6公里，两侧绿地10米-30米之间，规划总面积约13公顷，主要工程内容包含河道疏浚、排洪蓄水、护坡护岸、道路工程、水环境治理、滨水景观营造以及沿线市政配套设施完善等。</v>
          </cell>
          <cell r="F19">
            <v>14057.11</v>
          </cell>
        </row>
        <row r="20">
          <cell r="B20" t="str">
            <v>金环东路南及金园三路东地块周边配套市政道路工程</v>
          </cell>
          <cell r="C20" t="str">
            <v>区住房城乡建设局</v>
          </cell>
          <cell r="D20" t="str">
            <v>区公建中心</v>
          </cell>
          <cell r="E20" t="str">
            <v>项目位于金鼎工业园片区，项目场平总面积约17万平方米，道路全长2368.12米，宽24米及18米，新建次干路中珠渠北路、金园二路；新建支路金园三路、金瑞二路。</v>
          </cell>
          <cell r="F20">
            <v>5579.33</v>
          </cell>
        </row>
        <row r="21">
          <cell r="B21" t="str">
            <v>情侣北路（南段）片区市政道路工程（二期）-珠国土储2009-08地块</v>
          </cell>
          <cell r="C21" t="str">
            <v>区住房城乡建设局</v>
          </cell>
          <cell r="D21" t="str">
            <v>区公建中心</v>
          </cell>
          <cell r="E21" t="str">
            <v>项目位于唐家湾前环片区，情总投资估算约3.24亿元，包括未建12条规划市政路，施工总长度6.533公里，本工程为该项目其中一个标段。4条规划市政道路[前岛环路（半岛二路至半岛五路段）、云海路（半岛二路至半岛五路段）、半岛三路、半岛四路]，施工总长1.97公里，施工合同价66147645.92元。</v>
          </cell>
          <cell r="F21">
            <v>7227.71</v>
          </cell>
        </row>
        <row r="22">
          <cell r="B22" t="str">
            <v>清华科技园二期公共配套绿化工程</v>
          </cell>
          <cell r="C22" t="str">
            <v>区住房城乡建设局</v>
          </cell>
          <cell r="D22" t="str">
            <v>区公建中心</v>
          </cell>
          <cell r="E22" t="str">
            <v>本工程位于珠海高新区清华科技园，建设范围为园内2A区及2C区，建设内容为园建面积约49374平方米和绿化工程约7566平方米，包括园林工程、绿化工程、给排水工程、电气工程及其他专项工程等。</v>
          </cell>
          <cell r="F22">
            <v>2962.44</v>
          </cell>
        </row>
        <row r="23">
          <cell r="B23" t="str">
            <v>拱星三巷道路改造工程</v>
          </cell>
          <cell r="C23" t="str">
            <v>区住房城乡建设局</v>
          </cell>
          <cell r="D23" t="str">
            <v>区公建中心</v>
          </cell>
          <cell r="E23" t="str">
            <v>道路宽24米，长约1261米，道路总用地面积约30000平方米，包括道路、管线、给排水管、强弱电等内容。</v>
          </cell>
          <cell r="F23">
            <v>8170.26</v>
          </cell>
        </row>
        <row r="24">
          <cell r="B24" t="str">
            <v>东岸排洪渠（留诗山段）生态廊道工程</v>
          </cell>
          <cell r="C24" t="str">
            <v>区住房城乡建设局</v>
          </cell>
          <cell r="D24" t="str">
            <v>高新基建</v>
          </cell>
          <cell r="E24" t="str">
            <v>工程设计主要任务是东岸排洪渠及两岸景观的整体提升及配套管网，设计范围为港湾大道以北450m至中山公园二期规划范围，河道中心线长度约800m。</v>
          </cell>
          <cell r="F24">
            <v>3214.2</v>
          </cell>
        </row>
        <row r="25">
          <cell r="B25" t="str">
            <v>共乐路工程</v>
          </cell>
          <cell r="C25" t="str">
            <v>区住房城乡建设局</v>
          </cell>
          <cell r="D25" t="str">
            <v>高新建投</v>
          </cell>
          <cell r="E25" t="str">
            <v>新建道路实施长度约580m，总体走向为东西走向，道路等级为城市支路，红线宽度为17m。建设内容包括：道路工程、管线综合工程、交通工程、照明工程、景观工程等。</v>
          </cell>
          <cell r="F25">
            <v>3310.97</v>
          </cell>
        </row>
        <row r="26">
          <cell r="B26" t="str">
            <v>创意南路（留诗山段）道路工程</v>
          </cell>
          <cell r="C26" t="str">
            <v>区住房城乡建设局</v>
          </cell>
          <cell r="D26" t="str">
            <v>高新基建</v>
          </cell>
          <cell r="E26" t="str">
            <v>项目主要内容为创意南路（留诗山段）道路建设，设计全长690米，道路宽度约为34米，包含道路、桥涵、管线、绿化、照明、交通安监等工程，跨越东岸排洪渠。</v>
          </cell>
          <cell r="F26">
            <v>3131</v>
          </cell>
        </row>
        <row r="27">
          <cell r="B27" t="str">
            <v>淇澳大澳路道路工程</v>
          </cell>
          <cell r="C27" t="str">
            <v>区住房城乡建设局</v>
          </cell>
          <cell r="D27" t="str">
            <v>交通集团</v>
          </cell>
          <cell r="E27" t="str">
            <v>项目位于珠海高新区淇澳岛，主要建设内容为新建一条全长约1560千米，路基宽度24米的城市次干路。</v>
          </cell>
          <cell r="F27">
            <v>7802.75</v>
          </cell>
        </row>
        <row r="28">
          <cell r="B28" t="str">
            <v>大南山森林公园防火通道及森林防火气象观测与观景平台工程</v>
          </cell>
          <cell r="C28" t="str">
            <v>区住房城乡建设局</v>
          </cell>
          <cell r="D28" t="str">
            <v>城建市政</v>
          </cell>
          <cell r="E28" t="str">
            <v>道路全长约7766米，主要建设内容包括：道路工程、涵洞工程、交通工程、安监工程、绿化景观工程、附属工程（物资仓库与消防水池）等。</v>
          </cell>
          <cell r="F28">
            <v>10675.85</v>
          </cell>
        </row>
        <row r="29">
          <cell r="B29" t="str">
            <v>金鼎西路（南、北段）工程</v>
          </cell>
          <cell r="C29" t="str">
            <v>区住房城乡建设局</v>
          </cell>
          <cell r="D29" t="str">
            <v>区公建中心</v>
          </cell>
          <cell r="E29" t="str">
            <v>本道路为城市主干路，主要工程内容包含道路工程、管线工程、照明工程、景观工程、交通设施工程、安监工程等。</v>
          </cell>
          <cell r="F29">
            <v>5726.16</v>
          </cell>
        </row>
        <row r="30">
          <cell r="B30" t="str">
            <v>珠海高新区金洲四路西侧、香山路北侧地块配套道路工程</v>
          </cell>
          <cell r="C30" t="str">
            <v>区住房城乡建设局</v>
          </cell>
          <cell r="D30" t="str">
            <v>区公建中心</v>
          </cell>
          <cell r="E30" t="str">
            <v>建设内容包含金洲五路、金品二路两条市政道路，以及场地平整，两条市政道路等级均为城市支路，金洲五路道路设计长度为208.047m，道路红线宽度为18m，双向两车道；金品二路道路设计长度为331.504m，道路红线宽度为18m，双向两车道。</v>
          </cell>
          <cell r="F30">
            <v>4325.98</v>
          </cell>
        </row>
        <row r="31">
          <cell r="B31" t="str">
            <v>智能制造产业园配套项目4（工业一路桥梁工程）、5（工业二路桥梁工程）</v>
          </cell>
          <cell r="C31" t="str">
            <v>区住房城乡建设局</v>
          </cell>
          <cell r="D31" t="str">
            <v>城建市政</v>
          </cell>
          <cell r="E31" t="str">
            <v>本工程位于珠海市唐家湾金鼎组团，工业一路为城市主干路，北起中珠渠北路，南至中珠渠南路，道路设计长度约为225m，道路规划宽度为40m；工业二路为城市次干路，北起中珠渠北路，南至中珠渠南路，道路设计长度约为199m，道路规划宽度为40.5m。本项目除道路外，还包含两座桥梁，三座箱涵及管线、照明及景观等内容。</v>
          </cell>
          <cell r="F31">
            <v>7850.21</v>
          </cell>
        </row>
        <row r="32">
          <cell r="B32" t="str">
            <v>智能电网装备制造产业园配套项目1、2（科技二路延长和科技四路）</v>
          </cell>
          <cell r="C32" t="str">
            <v>区住房城乡建设局</v>
          </cell>
          <cell r="D32" t="str">
            <v>城建市政</v>
          </cell>
          <cell r="E32" t="str">
            <v>本工程位于高新区后患片区，科技二路延长段为城市主干路，西起金凤排洪渠，东至留诗路，道路设计长度为907米，宽度为34米；科技四路延长段为城市次干路，西起金凤排洪渠，东至留诗路，道路设计长度为895米，宽度为24米。</v>
          </cell>
          <cell r="F32">
            <v>10914.03</v>
          </cell>
        </row>
        <row r="33">
          <cell r="B33" t="str">
            <v>广东省珠海市大湾区智造产业园及配套服务设施项目——场平及围蔽工程（中心园区及A、B、D地块）</v>
          </cell>
          <cell r="C33" t="str">
            <v>区住房城乡建设局</v>
          </cell>
          <cell r="D33" t="str">
            <v>华发集团</v>
          </cell>
          <cell r="E33" t="str">
            <v>本项目场地填土整平总面积738490.32m² ，其中中心园区场平面积493095.14m²，A区场平面积50206.03m²，B区场平面积53349.26m²，D区场平面积126893.15m²。</v>
          </cell>
          <cell r="F33">
            <v>9379.92</v>
          </cell>
        </row>
        <row r="34">
          <cell r="B34" t="str">
            <v>翠湖香山配套道路工程</v>
          </cell>
          <cell r="C34" t="str">
            <v>区住房城乡建设局</v>
          </cell>
          <cell r="D34" t="str">
            <v>区公建中心</v>
          </cell>
          <cell r="E34" t="str">
            <v>翠湖香山小区周边配套道路。</v>
          </cell>
          <cell r="F34">
            <v>3168</v>
          </cell>
        </row>
        <row r="35">
          <cell r="B35" t="str">
            <v>金永一路及金丰二路道路工程</v>
          </cell>
          <cell r="C35" t="str">
            <v>区住房城乡建设局</v>
          </cell>
          <cell r="D35" t="str">
            <v>高新建投</v>
          </cell>
          <cell r="E35" t="str">
            <v>工程包含两条道路，道路总长度约为950m，其中金永一路长度为约505.9m，总体呈南北走向；金丰二路长度约443.8m，道路呈东西走向。两条道路等级均为城市支路，道路红线宽度均为18m。建设内容包括：道路工程、管线综合工程、交通工程、照明工程、景观工程等。</v>
          </cell>
          <cell r="F35">
            <v>2283.22</v>
          </cell>
        </row>
        <row r="36">
          <cell r="B36" t="str">
            <v>后环公园景观提升工程</v>
          </cell>
          <cell r="C36" t="str">
            <v>区住房城乡建设局</v>
          </cell>
          <cell r="D36" t="str">
            <v>区公建中心</v>
          </cell>
          <cell r="E36" t="str">
            <v>项目位于高新区后环公园，主要工程内容为对后环公园景观提升，建设面积约24000平方米，建设内容包括园建工程、绿化工程、电气工程及给排水工程。</v>
          </cell>
          <cell r="F36">
            <v>924.72</v>
          </cell>
        </row>
        <row r="37">
          <cell r="B37" t="str">
            <v>金鼎科技工业园产业用地（金环东路南、金园三路东地块）场地排水改造工程</v>
          </cell>
          <cell r="C37" t="str">
            <v>区住房城乡建设局</v>
          </cell>
          <cell r="D37" t="str">
            <v>区公建中心</v>
          </cell>
          <cell r="E37" t="str">
            <v>对金鼎工业园周边排水渠进行改造。</v>
          </cell>
          <cell r="F37">
            <v>871.9</v>
          </cell>
        </row>
        <row r="38">
          <cell r="B38" t="str">
            <v>软件园路等市政道路路面改造工程（二期）</v>
          </cell>
          <cell r="C38" t="str">
            <v>区住房城乡建设局</v>
          </cell>
          <cell r="D38" t="str">
            <v>区公建中心</v>
          </cell>
          <cell r="E38" t="str">
            <v>二期工程实际共包含5条市政道路，其中2条城市次干路，3条城市支路，设计总长度3488.813m，实施总长度3065m。其中，前岛环路、前湾二路现状为双向4车道单幅路，其余道路为双向2车道单幅路。</v>
          </cell>
          <cell r="F38">
            <v>3096.21</v>
          </cell>
        </row>
        <row r="39">
          <cell r="B39" t="str">
            <v>红花山公园工程</v>
          </cell>
          <cell r="C39" t="str">
            <v>区住房城乡建设局</v>
          </cell>
          <cell r="D39" t="str">
            <v>高华城资</v>
          </cell>
          <cell r="E39" t="str">
            <v>主要工程内容为建设面积约68519.7㎡，其中包括建筑面积约270㎡（包括公园管理用房、服务用房和1处公共洗手间），园路建设面积约9518㎡，广场建设面积约1660㎡，绿化面积约15000㎡，公共停车场面积约3600㎡，木栈道面积约428㎡，景亭约50㎡等。</v>
          </cell>
          <cell r="F39">
            <v>1101.54</v>
          </cell>
        </row>
        <row r="40">
          <cell r="B40" t="str">
            <v>北师大珠海分校附属外国语学校西侧市政道路工程</v>
          </cell>
          <cell r="C40" t="str">
            <v>区住房城乡建设局</v>
          </cell>
          <cell r="D40" t="str">
            <v>区公建中心</v>
          </cell>
          <cell r="E40" t="str">
            <v>项目位于高新区会同村UIC学校旁，新建一条市政道路。道路为柏叶林路，次干路，双向4车道，红线宽24m，设计总长约710m。建设内容包括：道路工程、给排水工程、缆线管沟工程、照明工程、道路绿化景观工程、交通设施等。</v>
          </cell>
          <cell r="F40">
            <v>4023.66</v>
          </cell>
        </row>
        <row r="41">
          <cell r="B41" t="str">
            <v>金鸿六路延长段工程</v>
          </cell>
          <cell r="C41" t="str">
            <v>区住房城乡建设局</v>
          </cell>
          <cell r="D41" t="str">
            <v>区公建中心</v>
          </cell>
          <cell r="E41" t="str">
            <v>城市次干道，道路北起金峰西路，途经金恒一路，岐关路（省道S268），金品二路，终于金唐西路。全长786.31m，，道路规划宽度为34米。</v>
          </cell>
          <cell r="F41">
            <v>2593.06</v>
          </cell>
        </row>
        <row r="42">
          <cell r="B42" t="str">
            <v>港湾大道（银坑段）西侧区域环境综合整治工程</v>
          </cell>
          <cell r="C42" t="str">
            <v>区住房城乡建设局</v>
          </cell>
          <cell r="D42" t="str">
            <v>区公建中心</v>
          </cell>
          <cell r="E42" t="str">
            <v>主要建设内容为银星社区体育公园及配套地下停车库（包含银星住宅小区围墙改造）、体育及休闲设施、高新区社区活动中心（规划公众参与基地）原址改造、1-2号楼外立面改造、公路局住宅外立面改造、周边地段环境风貌改造等。</v>
          </cell>
          <cell r="F42">
            <v>3296.96</v>
          </cell>
        </row>
        <row r="43">
          <cell r="B43" t="str">
            <v>惠景和园项目配套市政道路工程</v>
          </cell>
          <cell r="C43" t="str">
            <v>区住房城乡建设局</v>
          </cell>
          <cell r="D43" t="str">
            <v>区公建中心</v>
          </cell>
          <cell r="E43" t="str">
            <v>项目位于金鼎圣皇头街，主要包括2条城市支路，设计总长741米。其中15米宽规划一路515米，24米宽规划二路227米。</v>
          </cell>
          <cell r="F43">
            <v>1440.34</v>
          </cell>
        </row>
        <row r="44">
          <cell r="B44" t="str">
            <v>蔚海路道路改造工程</v>
          </cell>
          <cell r="C44" t="str">
            <v>区住房城乡建设局</v>
          </cell>
          <cell r="D44" t="str">
            <v>区公建中心</v>
          </cell>
          <cell r="E44" t="str">
            <v>项目位于后环片区，包括蔚海路半幅（原远大北一路）道路长772.72米，及蔚蓝路长301.26米。</v>
          </cell>
          <cell r="F44">
            <v>3476.89</v>
          </cell>
        </row>
        <row r="45">
          <cell r="B45" t="str">
            <v>X588县道（淇澳大桥桥头至淇澳北站）路面及景观提升改造工程</v>
          </cell>
          <cell r="C45" t="str">
            <v>区住房城乡建设局</v>
          </cell>
          <cell r="D45" t="str">
            <v>区公建中心</v>
          </cell>
          <cell r="E45" t="str">
            <v>城市支路，从淇澳大桥桥头至淇澳北站。全长4.25km，道路宽度12~19.5米。</v>
          </cell>
          <cell r="F45">
            <v>2490.84</v>
          </cell>
        </row>
        <row r="46">
          <cell r="B46" t="str">
            <v>软件园路等市政道路路面改造工程（一期）</v>
          </cell>
          <cell r="C46" t="str">
            <v>区住房城乡建设局</v>
          </cell>
          <cell r="D46" t="str">
            <v>区公建中心</v>
          </cell>
          <cell r="E46" t="str">
            <v>软件园路等市政道路路面改造工程(一期)位于位于珠海市高新区，软件园路，施工总长度1893.000m。华夏路，施工总长度1193184m。唐乐路(西段)，施工总长度997.297m。施工总长度412m。</v>
          </cell>
          <cell r="F46">
            <v>3192.27</v>
          </cell>
        </row>
        <row r="47">
          <cell r="B47" t="str">
            <v>科技创新海岸园区及前环片区设置交通信号灯设施工程</v>
          </cell>
          <cell r="C47" t="str">
            <v>区住房城乡建设局</v>
          </cell>
          <cell r="D47" t="str">
            <v>区公建中心</v>
          </cell>
          <cell r="E47" t="str">
            <v>项目位于高新区南围片区和前环片区，工程包括12个道路交叉口，其中南围片区7个、前环片区5个包含：碧云路-情侣北。工程内容包括新增信号灯工程，包含对交叉口进行信号灯系统及电子警察系统的完善。</v>
          </cell>
          <cell r="F47">
            <v>1209.78</v>
          </cell>
        </row>
        <row r="48">
          <cell r="B48" t="str">
            <v>珠海市高新区东岸留诗山片区人居环境整治续建工程</v>
          </cell>
          <cell r="C48" t="str">
            <v>区住房城乡建设局</v>
          </cell>
          <cell r="D48" t="str">
            <v>高新基建</v>
          </cell>
          <cell r="E48" t="str">
            <v>本项目位于东岸村社区留诗山片区，设计面积约4公顷，主要建设内容包括入口门阙、上山道路提升，旧船厂拆迁后区域修复及游步道建设。</v>
          </cell>
          <cell r="F48">
            <v>1458.87</v>
          </cell>
        </row>
        <row r="49">
          <cell r="B49" t="str">
            <v>唐家湾后环海堤 K2+365～K2+495 段滑移段抢险工程</v>
          </cell>
          <cell r="C49" t="str">
            <v>区住房城乡建设局</v>
          </cell>
          <cell r="D49" t="str">
            <v>城建市政</v>
          </cell>
          <cell r="E49" t="str">
            <v>130米海堤发生滑移事故，包括：堤防后方场地堆土卸载，堤防内侧钢板桩加固，修建临时便道及堤防外海侧反压平台及港池回填。</v>
          </cell>
          <cell r="F49">
            <v>337.885106</v>
          </cell>
        </row>
        <row r="50">
          <cell r="B50" t="str">
            <v>后环公园工程</v>
          </cell>
          <cell r="C50" t="str">
            <v>区住房城乡建设局</v>
          </cell>
          <cell r="D50" t="str">
            <v>高华城资</v>
          </cell>
          <cell r="E50" t="str">
            <v>主要工程内容为建设面积约55388㎡。其中包括建筑面积约214㎡，停车场约1910㎡，道路面积约4468㎡，绿化面积约23847㎡等。</v>
          </cell>
          <cell r="F50">
            <v>2341.48</v>
          </cell>
        </row>
        <row r="51">
          <cell r="B51" t="str">
            <v>清华科技园二期公共配套工程（园区绿化等配套改造一期工程）</v>
          </cell>
          <cell r="C51" t="str">
            <v>区住房城乡建设局</v>
          </cell>
          <cell r="D51" t="str">
            <v>区公建中心</v>
          </cell>
          <cell r="E51" t="str">
            <v>园区绿化等配套。</v>
          </cell>
          <cell r="F51">
            <v>963.5</v>
          </cell>
        </row>
        <row r="52">
          <cell r="B52" t="str">
            <v>珠海市高新区金鼎东路新建工程（一期）</v>
          </cell>
          <cell r="C52" t="str">
            <v>区住房城乡建设局</v>
          </cell>
          <cell r="D52" t="str">
            <v>高新基建</v>
          </cell>
          <cell r="E52" t="str">
            <v>项目位于高新区金鼎片区，金鼎东路起点接中珠渠南路，设计终点接鸿新街，道路全长1067.32米，道路宽34米，规划道路等级为城市次干路；鸿新街起点接金鼎东路，设计终点接京珠高速西侧辅道相接，道路全长141.08米，道路宽15米，规划道路等级为城市支路。</v>
          </cell>
          <cell r="F52">
            <v>5474.9</v>
          </cell>
        </row>
        <row r="53">
          <cell r="B53" t="str">
            <v>中珠渠南路综合整治及景观提升工程</v>
          </cell>
          <cell r="C53" t="str">
            <v>区住房城乡建设局</v>
          </cell>
          <cell r="D53" t="str">
            <v>高华城资</v>
          </cell>
          <cell r="E53" t="str">
            <v>主要工程内容为建筑面积约420㎡，其中包括公园管理用房、设备房、服务站和5处公共洗手间，建设园路约13882㎡、广场面积约12303㎡、公共停车场面积约2307㎡，绿化面积约47410㎡，建设球场面积约4220㎡，其中1个足球场、2个篮球场、3个羽毛球场等。</v>
          </cell>
          <cell r="F53">
            <v>2595.21</v>
          </cell>
        </row>
        <row r="54">
          <cell r="B54" t="str">
            <v>金唐东路提升改造工程</v>
          </cell>
          <cell r="C54" t="str">
            <v>区住房城乡建设局</v>
          </cell>
          <cell r="D54" t="str">
            <v>区公建中心</v>
          </cell>
          <cell r="E54" t="str">
            <v>城市主干道，西起金凤路交叉口，东与金唐东路二期相接。全长1.60km，道路宽度50米。</v>
          </cell>
          <cell r="F54">
            <v>1622.08</v>
          </cell>
        </row>
        <row r="55">
          <cell r="B55" t="str">
            <v>信息港项目配套市政道路及桥梁工程</v>
          </cell>
          <cell r="C55" t="str">
            <v>区住房城乡建设局</v>
          </cell>
          <cell r="D55" t="str">
            <v>区公建中心</v>
          </cell>
          <cell r="E55" t="str">
            <v>建设一条次干路（含一座跨金凤排洪渠桥梁以及两座跨留诗山排洪渠箱涵），道路西与金凤路相接，东至东港街，道路红线宽度24米，设计长度267.269米，跨金凤排洪渠桥梁为3*18米预应力砖空心板桥，跨留诗山排洪渠箱涵为6.5*3米箱涵。</v>
          </cell>
          <cell r="F55">
            <v>2749.84</v>
          </cell>
        </row>
        <row r="56">
          <cell r="B56" t="str">
            <v>科技创新海岸南围片区市政道路提升工程</v>
          </cell>
          <cell r="C56" t="str">
            <v>区住房城乡建设局</v>
          </cell>
          <cell r="D56" t="str">
            <v>区公建中心</v>
          </cell>
          <cell r="E56" t="str">
            <v>本工程位于珠海高新区科技创新海岸，主要工作内容为改造提升长度约为16.48km市政道路20条。</v>
          </cell>
          <cell r="F56">
            <v>11217.65</v>
          </cell>
        </row>
        <row r="57">
          <cell r="B57" t="str">
            <v>红花山森林公园（二期）</v>
          </cell>
          <cell r="C57" t="str">
            <v>区住房城乡建设局</v>
          </cell>
          <cell r="D57" t="str">
            <v>区公建中心</v>
          </cell>
          <cell r="E57" t="str">
            <v>花山森林公园（二期）工程位于珠海市香洲区唐家湾镇红花山，东面邻近港珠湾山庄、凤凰山一号、银泉山庄别墅等高端社区。项目主要建设内容有篮球场、足球场、网球场、儿童乐园、登山道等。</v>
          </cell>
          <cell r="F57">
            <v>2534.49</v>
          </cell>
        </row>
        <row r="58">
          <cell r="B58" t="str">
            <v>金鼎工业园金永二路和金丰一路市政道路工程</v>
          </cell>
          <cell r="C58" t="str">
            <v>区住房城乡建设局</v>
          </cell>
          <cell r="D58" t="str">
            <v>区公建中心</v>
          </cell>
          <cell r="E58" t="str">
            <v>本工程位于金永一路西侧，道路总长1077.705米，其中：金丰一路为城市主干路，长约196米，红线宽度34米；金永二路为城市次干路，长约638米，红线宽度32米；金丰三路为城市支路，长约243米，红线宽度18米。</v>
          </cell>
          <cell r="F58">
            <v>5402.5</v>
          </cell>
        </row>
        <row r="59">
          <cell r="B59" t="str">
            <v>银坑小学配套道路工程</v>
          </cell>
          <cell r="C59" t="str">
            <v>区住房城乡建设局</v>
          </cell>
          <cell r="D59" t="str">
            <v>区公建中心</v>
          </cell>
          <cell r="E59" t="str">
            <v>银坑小学周边配套道路。</v>
          </cell>
          <cell r="F59">
            <v>2782.59</v>
          </cell>
        </row>
        <row r="60">
          <cell r="B60" t="str">
            <v>广东省珠海市大湾区智造产业园及配套服务设施项目——产业园区配套工程（C片区防洪减灾工程）</v>
          </cell>
          <cell r="C60" t="str">
            <v>区住房城乡建设局</v>
          </cell>
          <cell r="D60" t="str">
            <v>华发集团</v>
          </cell>
          <cell r="E60" t="str">
            <v>新建潭井水库排洪渠，C地块配套截洪沟、雨水渠及边坡防护。</v>
          </cell>
          <cell r="F60">
            <v>3632.83</v>
          </cell>
        </row>
        <row r="61">
          <cell r="B61" t="str">
            <v>省道S268线（金唐西路交叉口至金峰西路交叉口段）路面改造工程</v>
          </cell>
          <cell r="C61" t="str">
            <v>区住房城乡建设局</v>
          </cell>
          <cell r="D61" t="str">
            <v>区公建中心</v>
          </cell>
          <cell r="E61" t="str">
            <v>本工程(2018-440402-48-01-8845059)位于珠海高新区，本项目南起金唐西路，北至金峰路，全长38千米，现状为双向两车道，路面宽度75米，主要工程内容为道路工程、交通工程等。</v>
          </cell>
          <cell r="F61">
            <v>1667.9</v>
          </cell>
        </row>
        <row r="62">
          <cell r="B62" t="str">
            <v>珠海市高新区工业园区交通组织优化提升基础设施项目(一期)</v>
          </cell>
          <cell r="C62" t="str">
            <v>区住房城乡建设局</v>
          </cell>
          <cell r="D62" t="str">
            <v>格力建投</v>
          </cell>
          <cell r="E62" t="str">
            <v>本工程位于高新区金鼎工业园及科创海岸南围片区，实施内容包括对两个园区内的66座公交站台进行新建、改造，其中金鼎片区25座，科创海岸南围片区31座。改造内容为：新建港湾巴士站或现有直线式巴士站改造为港湾式巴士站，相应调整人行道与非机动车道线型，并对范围内管线、路灯及行道树进行迁移。工程建设内容包括：道路工程、交通工程、管线工程、照明工程、景观工程等。</v>
          </cell>
          <cell r="F62">
            <v>2300</v>
          </cell>
        </row>
        <row r="63">
          <cell r="B63" t="str">
            <v>珠海市高新区2022年大南山森林公园防火通道地质灾害隐患点治理工程</v>
          </cell>
          <cell r="C63" t="str">
            <v>区住房城乡建设局</v>
          </cell>
          <cell r="D63" t="str">
            <v>城建市政</v>
          </cell>
          <cell r="E63" t="str">
            <v>本工程位于高新区大南山，主要建设内容为大南山森林公园防火通道下方边坡水土流失点2处，上方边坡崩塌（滑坡）点14处，主要对边坡水土流失点及边坡崩塌（滑坡）点进行边坡治理（含清表、挡墙砌筑、铺设三维土工网、锚杆及注浆加固、表面客土喷播等施工内容）。</v>
          </cell>
          <cell r="F63">
            <v>600</v>
          </cell>
        </row>
        <row r="64">
          <cell r="B64" t="str">
            <v>珠海市情侣北路（南段）排洪水系建设工程</v>
          </cell>
          <cell r="C64" t="str">
            <v>区住房城乡建设局</v>
          </cell>
          <cell r="D64" t="str">
            <v>城建市政</v>
          </cell>
          <cell r="E64" t="str">
            <v>本工程位于高新区情侣北路（南段），主要内容包括新建两条排洪渠，1#排洪渠全长2034米；2#排洪渠长约886米。</v>
          </cell>
          <cell r="F64">
            <v>6918.7</v>
          </cell>
        </row>
        <row r="65">
          <cell r="B65" t="str">
            <v>信息港项目配套市政道路工程</v>
          </cell>
          <cell r="C65" t="str">
            <v>区住房城乡建设局</v>
          </cell>
          <cell r="D65" t="str">
            <v>区公建中心</v>
          </cell>
          <cell r="E65" t="str">
            <v>A、B号路两条支路，其中，A号路为城市支路，道路红线宽度18m，道路设计长度380.316m，施工长度304.316m；B号路为城市支路等级，道路红线宽度12m，双向两车道，设计长度263.901m，施工长度197.867m。</v>
          </cell>
          <cell r="F65">
            <v>1106.27</v>
          </cell>
        </row>
        <row r="66">
          <cell r="B66" t="str">
            <v>高新区金鼎片区生物医药产业园配套基础设施新建工程（一期）</v>
          </cell>
          <cell r="C66" t="str">
            <v>区住房城乡建设局</v>
          </cell>
          <cell r="D66" t="str">
            <v>格力建投</v>
          </cell>
          <cell r="E66" t="str">
            <v>本项目工程内容为金峰路-中珠渠北路段跨线桥及两端交叉口，总长约165m，道路等级为次干路，跨线桥范围双向6车道，标准桥宽40.5m。南侧衔接金峰路，道路等级为主干路，双向6车道，道路红线宽度36m；北侧与中珠渠北路衔接，道路等级为次干路，双向4车道，道路红线宽度24m。</v>
          </cell>
          <cell r="F66">
            <v>2600</v>
          </cell>
        </row>
        <row r="67">
          <cell r="B67" t="str">
            <v>凤凰山防火通道工程</v>
          </cell>
          <cell r="C67" t="str">
            <v>区住房城乡建设局</v>
          </cell>
          <cell r="D67" t="str">
            <v>格力建投</v>
          </cell>
          <cell r="E67" t="str">
            <v>本工程位于珠海高新区辖区内凤凰山山脉，具体包括杨寮水库周边、南山、小南山、大迳顶、凤凰山、白竹岭、正坑水库周边等。主要工程内容包括森林防火道路系统、简易森林扑火通道、森林消防供水系统、森林防火基础设施系统、森林防火视频监控和标志标识等辅助系统。</v>
          </cell>
          <cell r="F67">
            <v>16999.59</v>
          </cell>
        </row>
        <row r="68">
          <cell r="B68" t="str">
            <v>高新区银星花园老旧小区改造工程</v>
          </cell>
          <cell r="C68" t="str">
            <v>区住房城乡建设局</v>
          </cell>
          <cell r="D68" t="str">
            <v>区公建中心</v>
          </cell>
          <cell r="E68" t="str">
            <v>1.小区基础类改造：楼梯间公共部位翻新并统一规划改造；2.小区环境整治：道路翻新为沥青路面、绿化修缮；3.小区配套改造：围墙局部修缮、增加停车位、增设垃圾房、道路新增路灯；4.小区室外管线整治：通讯管网（含广电）下地暗埋、雨污水管网（含化粪池）改造、疏通、修缮。</v>
          </cell>
          <cell r="F68">
            <v>887.87</v>
          </cell>
        </row>
        <row r="69">
          <cell r="B69" t="str">
            <v>华发蔚蓝堡幼儿园东侧配套市政道路工程</v>
          </cell>
          <cell r="C69" t="str">
            <v>区住房城乡建设局</v>
          </cell>
          <cell r="D69" t="str">
            <v>区公建中心</v>
          </cell>
          <cell r="E69" t="str">
            <v>为城市次干道，北起情侣北路，南至远大北一路，道路规划宽度为24米，设计长度约为304.698m。</v>
          </cell>
          <cell r="F69">
            <v>950.41</v>
          </cell>
        </row>
        <row r="70">
          <cell r="B70" t="str">
            <v>情侣北路南段海堤修复工程</v>
          </cell>
          <cell r="C70" t="str">
            <v>区住房城乡建设局</v>
          </cell>
          <cell r="D70" t="str">
            <v>区公建中心</v>
          </cell>
          <cell r="E70" t="str">
            <v>设计内容主要包括情侣北路南段海堤修复约4.8km，设计标准100年一遇。</v>
          </cell>
          <cell r="F70">
            <v>1653.15</v>
          </cell>
        </row>
        <row r="71">
          <cell r="B71" t="str">
            <v>珠海市高新区金鼎片区金鸿六路西侧、岐关路南侧区域整治工程</v>
          </cell>
          <cell r="C71" t="str">
            <v>区住房城乡建设局</v>
          </cell>
          <cell r="D71" t="str">
            <v>高新基建</v>
          </cell>
          <cell r="E71" t="str">
            <v>优特用地场平项目</v>
          </cell>
          <cell r="F71">
            <v>996.12</v>
          </cell>
        </row>
        <row r="72">
          <cell r="B72" t="str">
            <v>淇澳红树林海堤加固达标工程</v>
          </cell>
          <cell r="C72" t="str">
            <v>区住房城乡建设局</v>
          </cell>
          <cell r="D72" t="str">
            <v>区公建中心</v>
          </cell>
          <cell r="E72" t="str">
            <v>工程等级2级，960米海堤加固及重建西涌水闸一座。</v>
          </cell>
          <cell r="F72">
            <v>2091.83</v>
          </cell>
        </row>
        <row r="73">
          <cell r="B73" t="str">
            <v>鸡山排洪渠截污整治工程(二期)</v>
          </cell>
          <cell r="C73" t="str">
            <v>区住房城乡建设局</v>
          </cell>
          <cell r="D73" t="str">
            <v>区公建中心</v>
          </cell>
          <cell r="E73" t="str">
            <v>主要工程内容为截污18处，新建D300-D500截污管约2.0千米等。</v>
          </cell>
          <cell r="F73">
            <v>1140.82</v>
          </cell>
        </row>
        <row r="74">
          <cell r="B74" t="str">
            <v>唐淇路(蔚海路至淇澳大桥南及淇澳大桥北约537米)道路修复改造工程</v>
          </cell>
          <cell r="C74" t="str">
            <v>区住房城乡建设局</v>
          </cell>
          <cell r="D74" t="str">
            <v>区公建中心</v>
          </cell>
          <cell r="E74" t="str">
            <v>对道路修复改造约2000米，包括道路工程、排水工程、绿化景观工程、交通工程。</v>
          </cell>
          <cell r="F74">
            <v>2120</v>
          </cell>
        </row>
        <row r="75">
          <cell r="B75" t="str">
            <v>情侣北路（南段）片区（珠国土储2012-13地块）市政道路工程（一期）</v>
          </cell>
          <cell r="C75" t="str">
            <v>区住房城乡建设局</v>
          </cell>
          <cell r="D75" t="str">
            <v>区公建中心</v>
          </cell>
          <cell r="E75" t="str">
            <v>本工程位于情侣北路(南段)片区，本项目规模为建设总长度约为590米、宽18米市政道路，工程主要内容包括道路(含软基处理)、管线、交通安全、照明、绿化、景观、电力及通讯管沟(排管)等其它附属设施。</v>
          </cell>
          <cell r="F75">
            <v>2574.83</v>
          </cell>
        </row>
        <row r="76">
          <cell r="B76" t="str">
            <v>广东省珠海市大湾区智造产业园规划三路、规划四路及周边市政配套设施项目</v>
          </cell>
          <cell r="C76" t="str">
            <v>区住房城乡建设局</v>
          </cell>
          <cell r="D76" t="str">
            <v>华发集团</v>
          </cell>
          <cell r="E76" t="str">
            <v>本工程位于珠海市高新区金鼎片区，本工程建设规模包括2条支路、1条截洪沟。其中市政道路包括规划三路、规划四路，设计总长约374m，实施总长约392m;截洪沟总长约211m。项目建设内容包括道路工程、管线工程、照明工程、安监工程、交通工程、景观工程、海绵城市、截洪沟工程、管线(铁塔)迁改以及戒毒所围墙及门岗还建等。</v>
          </cell>
          <cell r="F76">
            <v>2100</v>
          </cell>
        </row>
        <row r="77">
          <cell r="B77" t="str">
            <v>水环境综合整治2.0项目（排洪渠及正本清源工程第一批）</v>
          </cell>
          <cell r="C77" t="str">
            <v>区住房城乡建设局</v>
          </cell>
          <cell r="D77" t="str">
            <v>交通集团</v>
          </cell>
          <cell r="E77" t="str">
            <v>本工程位于高新区，北理工排洪渠岸墙修复及周边环境整治工程作为高新区水环境综合整治2.0项目（排洪渠及正本清源工程第一批），项目主要建设建设内容包括：对排洪渠现状破损边坡进行修复，修复面积约500m2；现状排污口截留1处；现状水土流失严重的边坡采用种植土+绿化进行修复，修复面积约24000m2；排洪渠沿线打造亲水碧道。</v>
          </cell>
          <cell r="F77">
            <v>2895</v>
          </cell>
        </row>
        <row r="78">
          <cell r="B78" t="str">
            <v>唐家共乐大花园工程</v>
          </cell>
          <cell r="C78" t="str">
            <v>区住房城乡建设局</v>
          </cell>
          <cell r="D78" t="str">
            <v>高华城资</v>
          </cell>
          <cell r="E78" t="str">
            <v>主要工程内容为建设公园管理用房、书吧、公厕、服务中心和驿站面积约740㎡，公园广场面积约6900㎡，公共停车场约3340㎡，园路共10400㎡，绿化景观改造约42190㎡等。</v>
          </cell>
          <cell r="F78">
            <v>2032.43</v>
          </cell>
        </row>
        <row r="79">
          <cell r="B79" t="str">
            <v>高新区“四好农村路”改造工程</v>
          </cell>
          <cell r="C79" t="str">
            <v>区住房城乡建设局</v>
          </cell>
          <cell r="D79" t="str">
            <v>区公建中心</v>
          </cell>
          <cell r="E79" t="str">
            <v>对那洲社区村道进行提升改造，总长度约3km</v>
          </cell>
          <cell r="F79">
            <v>2506.69</v>
          </cell>
        </row>
        <row r="80">
          <cell r="B80" t="str">
            <v>下新街建设工程</v>
          </cell>
          <cell r="C80" t="str">
            <v>区住房城乡建设局</v>
          </cell>
          <cell r="D80" t="str">
            <v>区公建中心</v>
          </cell>
          <cell r="E80" t="str">
            <v>项目位于高新区金园路北，恒大云锦花园东侧，为城市支路，双向2车道，红线宽18m，设计总长约176m。建设内容包括：道路工程、给排水工程、缆线管沟工程、照明工程、道路绿化景观工程、交通设施等。</v>
          </cell>
          <cell r="F80">
            <v>712.9</v>
          </cell>
        </row>
        <row r="81">
          <cell r="B81" t="str">
            <v>鸡山排洪渠一河两岸工程</v>
          </cell>
          <cell r="C81" t="str">
            <v>区住房城乡建设局</v>
          </cell>
          <cell r="D81" t="str">
            <v>区公建中心</v>
          </cell>
          <cell r="E81" t="str">
            <v>主要工程内容为整治鸡山排洪渠两岸景观，设计长度约1116米，设计范围约5.2公顷，包括绿化工程、景观工程、建筑工程、给排水工程、桥梁工程及电气工程等。</v>
          </cell>
          <cell r="F81">
            <v>1753.4</v>
          </cell>
        </row>
        <row r="82">
          <cell r="B82" t="str">
            <v>金凤路排洪渠东侧修建污水主干管工程</v>
          </cell>
          <cell r="C82" t="str">
            <v>区住房城乡建设局</v>
          </cell>
          <cell r="D82" t="str">
            <v>区公建中心</v>
          </cell>
          <cell r="E82" t="str">
            <v>本工程位于高新区金凤排洪渠东侧，主要工程内容为新建D600~D1000污水管长约2453米。</v>
          </cell>
          <cell r="F82">
            <v>1802.69</v>
          </cell>
        </row>
        <row r="83">
          <cell r="B83" t="str">
            <v>2019年度高新区地质灾害点治理工程（港湾大道美丽湾东北侧约100米和400米处道路旁地质灾害点）</v>
          </cell>
          <cell r="C83" t="str">
            <v>区住房城乡建设局</v>
          </cell>
          <cell r="D83" t="str">
            <v>高华城资</v>
          </cell>
          <cell r="E83" t="str">
            <v>主要工程内容为坡面总面积约为5081平方米，坡面修整挖土方约3450立方米，喷射混泥土1488.38平方米，客土喷播1303.75平方米，新建水沟94.55米，铺设挂网6721.13平方米，种植灌木及爬藤约3436株等。</v>
          </cell>
          <cell r="F83">
            <v>484.66</v>
          </cell>
        </row>
        <row r="84">
          <cell r="B84" t="str">
            <v>下村市政道路工程</v>
          </cell>
          <cell r="C84" t="str">
            <v>区住房城乡建设局</v>
          </cell>
          <cell r="D84" t="str">
            <v>区公建中心</v>
          </cell>
          <cell r="E84" t="str">
            <v>项目位于珠海高新区下村中海星筑旁，新建道路长度约212.48米，起点与港湾大道接驳，终点与中海星筑地库出入口相连，为中海星筑目前唯一的市政配套道路工程，道路至起点起至桩号150.39为双向4车道，宽24米，桩号150.39至212.48为双向2车道，宽7.25米。包括道路工程、交通工程、给排水工程、电气工程、通信电缆沟等。</v>
          </cell>
          <cell r="F84">
            <v>595.65</v>
          </cell>
        </row>
        <row r="85">
          <cell r="B85" t="str">
            <v>港湾大道（金鼎红绿灯路口至金凤路口段）架空线下地工程</v>
          </cell>
          <cell r="C85" t="str">
            <v>区住房城乡建设局</v>
          </cell>
          <cell r="D85" t="str">
            <v>区公建中心</v>
          </cell>
          <cell r="E85" t="str">
            <v>本工程(项目编码:2017-440402-48-01-818845)位于珠海高新区港湾大道(金鼎红绿灯路口至金凤路口段)工程主要内容为架空线下地约1250米，包括拆除架空线杆、新增开关箱、提升检查井等。</v>
          </cell>
          <cell r="F85">
            <v>791.31</v>
          </cell>
        </row>
        <row r="86">
          <cell r="B86" t="str">
            <v>金唐D路（北段及延长段）市政道路工程</v>
          </cell>
          <cell r="C86" t="str">
            <v>区住房城乡建设局</v>
          </cell>
          <cell r="D86" t="str">
            <v>区公建中心</v>
          </cell>
          <cell r="E86" t="str">
            <v>全长约760米，其中北段长度486.70m，路幅宽度12m，延长段长度270.57m，路幅宽度18m。</v>
          </cell>
          <cell r="F86">
            <v>1039</v>
          </cell>
        </row>
        <row r="87">
          <cell r="B87" t="str">
            <v>那洲后朗排洪渠综合整治工程</v>
          </cell>
          <cell r="C87" t="str">
            <v>区住房城乡建设局</v>
          </cell>
          <cell r="D87" t="str">
            <v>区公建中心</v>
          </cell>
          <cell r="E87" t="str">
            <v>位于那洲后朗排洪渠，将排入渠道的污水截污纳管，并对现状排洪渠约400米的渠道清淤，新增暗涵水闸等，综合改造范围全长约0.92千米。</v>
          </cell>
          <cell r="F87">
            <v>429.97</v>
          </cell>
        </row>
        <row r="88">
          <cell r="B88" t="str">
            <v>大南山森林公园防火通道边坡加固覆绿工程</v>
          </cell>
          <cell r="C88" t="str">
            <v>区住房城乡建设局</v>
          </cell>
          <cell r="D88" t="str">
            <v>城建市政</v>
          </cell>
          <cell r="E88" t="str">
            <v>工程位于中山大学珠海校区内，工程主要建设内容包括：防护工程、绿化工程及排水工程等。</v>
          </cell>
          <cell r="F88">
            <v>3225.27</v>
          </cell>
        </row>
        <row r="89">
          <cell r="B89" t="str">
            <v>淇澳大桥污水提升泵站配套管网工程</v>
          </cell>
          <cell r="C89" t="str">
            <v>区住房城乡建设局</v>
          </cell>
          <cell r="D89" t="str">
            <v>区公建中心</v>
          </cell>
          <cell r="E89" t="str">
            <v>淇澳大桥污水提升泵站配套管网建设，包括进水管及出水管，总长约1000m。</v>
          </cell>
          <cell r="F89">
            <v>376.66</v>
          </cell>
        </row>
        <row r="90">
          <cell r="B90" t="str">
            <v>留诗山排洪渠（东岸片区段）截污整治工程</v>
          </cell>
          <cell r="C90" t="str">
            <v>区住房城乡建设局</v>
          </cell>
          <cell r="D90" t="str">
            <v>区公建中心</v>
          </cell>
          <cell r="E90" t="str">
            <v>本工程位于高新区东岸社区，工程主要内容为留诗山排洪渠（东岸片区段）截污管道的敷设，规模为新建污水截流干管DN400-DN600,主管总长约1345米。</v>
          </cell>
          <cell r="F90">
            <v>1029.74</v>
          </cell>
        </row>
        <row r="91">
          <cell r="B91" t="str">
            <v>UIC校园二期项目红线内高压电线迁改</v>
          </cell>
          <cell r="C91" t="str">
            <v>区住房城乡建设局</v>
          </cell>
          <cell r="D91" t="str">
            <v>区公建中心</v>
          </cell>
          <cell r="E91" t="str">
            <v>拆除原架空线、杆塔、原有电缆，新建公用户外开关箱、新建架空线。</v>
          </cell>
          <cell r="F91">
            <v>320.45</v>
          </cell>
        </row>
        <row r="92">
          <cell r="B92" t="str">
            <v>中珠渠南路（南围段）及港湾北路路灯安装工程</v>
          </cell>
          <cell r="C92" t="str">
            <v>区住房城乡建设局</v>
          </cell>
          <cell r="D92" t="str">
            <v>区公建中心</v>
          </cell>
          <cell r="E92" t="str">
            <v>项目位于金鼎，主要建设内容为路灯及路灯箱变安装，道路全长约为1852米，路灯113杆，箱变一个，预算资金209.63万，施工合同价178.13万。</v>
          </cell>
          <cell r="F92">
            <v>209.63</v>
          </cell>
        </row>
        <row r="93">
          <cell r="B93" t="str">
            <v>珠海市高新区金鼎花园老旧小区改造工程</v>
          </cell>
          <cell r="C93" t="str">
            <v>区住房城乡建设局</v>
          </cell>
          <cell r="D93" t="str">
            <v>区公建中心</v>
          </cell>
          <cell r="E93" t="str">
            <v>建设范围：高新区金鼎花园小区。建设内容：1.建筑本体修缮：楼梯和公共空间更新改造、建筑外立面改造、屋面整修、节能改造、无障碍及适老化设施改造、建筑配套 设施改造等； 2.基础设施改造：小区道路整治、给排水设施改造、供配电 和照明设施改造、智慧设施改造建设、燃气设施改造、垃圾分类与环卫设施改造、消防安全保障、无障碍设施改造等； 3.小区环境整治：小区风貌整治、公共空间改造、绿化环境 整治、停车设施整治、标识系统改造； 4.服务设施提升：文体活动设施改造、功能性服务设施改造等。</v>
          </cell>
          <cell r="F93">
            <v>426</v>
          </cell>
        </row>
        <row r="94">
          <cell r="B94" t="str">
            <v>唐南路延长段工程</v>
          </cell>
          <cell r="C94" t="str">
            <v>区住房城乡建设局</v>
          </cell>
          <cell r="D94" t="str">
            <v>交通集团</v>
          </cell>
          <cell r="E94" t="str">
            <v>项目位于高新区，整体呈南北走向，北起华夏学校（北师大珠海附中）路，沿马山山脚绕唐家老村外围，南与已建唐南路相连，接至港湾大道，道路设计全长约1130.466米。主要建设内容包括道路工程、交通工程、安监工程、管线工程、照明工程、绿化景观工程等。</v>
          </cell>
          <cell r="F94">
            <v>7708.68</v>
          </cell>
        </row>
        <row r="95">
          <cell r="B95" t="str">
            <v>金凤排洪渠（南围段）及场地平整工程</v>
          </cell>
          <cell r="C95" t="str">
            <v>区住房城乡建设局</v>
          </cell>
          <cell r="D95" t="str">
            <v>交通集团</v>
          </cell>
          <cell r="E95" t="str">
            <v>项目位于高新区南围及后环片区，上游接已建成的金凤排洪渠防洪墙，下游接预留的南围水闸位置。本工程拟进行整治河长1.483km,新建护岸2.966km,滩地平整0.35km2，主要建设内容包括渠道工程、河道整治工程、清淤疏浚工程、滩地平整工程、景观防护工程等。</v>
          </cell>
          <cell r="F95">
            <v>14169.31</v>
          </cell>
        </row>
        <row r="96">
          <cell r="B96" t="str">
            <v>UIC新校区道路北延段工程</v>
          </cell>
          <cell r="C96" t="str">
            <v>区住房城乡建设局</v>
          </cell>
          <cell r="D96" t="str">
            <v>交通集团</v>
          </cell>
          <cell r="E96" t="str">
            <v>项目位于高新区，共有市政道路2条，次干路等级，设计总长度2948.142 mm。项目起点接“UIC新校区项目市政配套路工程（在建）”，终点与现状金唐西路相交。道路等级为城市次干路，道路红线宽度为24 m，设计行车速度：30km/h。主要建设内容包括道路工程、污水工程、雨水工程、给水工程、预留沟工程、电缆沟工程、照明工程、通信管沟工程、交通设施、安监设施、绿化景观工程等，并预留燃气管位。</v>
          </cell>
          <cell r="F96">
            <v>16098.3</v>
          </cell>
        </row>
        <row r="97">
          <cell r="B97" t="str">
            <v>宁堂村口环境整治工程</v>
          </cell>
          <cell r="C97" t="str">
            <v>区住房城乡建设局</v>
          </cell>
          <cell r="D97" t="str">
            <v>区公建中心</v>
          </cell>
          <cell r="E97" t="str">
            <v>工程位于珠海高新区金凤路东侧，主要建设内容为对宁堂村口进行环境整治，整治面积约10793平方米，包括景观工程、绿化工程、给排水工程和电气工程等。</v>
          </cell>
          <cell r="F97">
            <v>362.9</v>
          </cell>
        </row>
        <row r="98">
          <cell r="B98" t="str">
            <v>高新区垃圾分类宣传教育基地工程</v>
          </cell>
          <cell r="C98" t="str">
            <v>区住房城乡建设局</v>
          </cell>
          <cell r="D98" t="str">
            <v>高华城资</v>
          </cell>
          <cell r="E98" t="str">
            <v>项目位于珠海市高新区唐淇路垃圾收纳场垃圾分拣中心。设计总面积约877平方米，设有科普区、互动体验区和手工科普教室。主要建设内容包括新建门窗，室内墙面、天花制作，安装成品柜、垃圾降解周期沙盘、垃圾分类魔法墙、垃圾利用率宣教电子书等装饰装修工程。</v>
          </cell>
          <cell r="F98">
            <v>276.88</v>
          </cell>
        </row>
        <row r="99">
          <cell r="B99" t="str">
            <v>京珠高速辅道污水主干管改造工程</v>
          </cell>
          <cell r="C99" t="str">
            <v>区住房城乡建设局</v>
          </cell>
          <cell r="D99" t="str">
            <v>区公建中心</v>
          </cell>
          <cell r="E99" t="str">
            <v>本工程位于高新区京珠高速辅道，主要工程内容：(1)新建管径为D1500污水干管约586米，采用顶管工艺进行施工；(2)对京珠高速辅道起点至珠海华熙大众亚洲旗舰店前的现状污水干管进行清淤和检测。</v>
          </cell>
          <cell r="F99">
            <v>1108.55</v>
          </cell>
        </row>
        <row r="100">
          <cell r="B100" t="str">
            <v>淇澳红树林景观改造工程</v>
          </cell>
          <cell r="C100" t="str">
            <v>区住房城乡建设局</v>
          </cell>
          <cell r="D100" t="str">
            <v>区公建中心</v>
          </cell>
          <cell r="E100" t="str">
            <v>对淇澳红树林周边景观改造。</v>
          </cell>
          <cell r="F100">
            <v>429.17</v>
          </cell>
        </row>
        <row r="101">
          <cell r="B101" t="str">
            <v>唐中支路工程</v>
          </cell>
          <cell r="C101" t="str">
            <v>区住房城乡建设局</v>
          </cell>
          <cell r="D101" t="str">
            <v>高新建投</v>
          </cell>
          <cell r="E101" t="str">
            <v>新建道路实施长度约208m，总体走向为南北走向，道路等级为城市支路，红线宽度为15m。建设内容包括：道路工程、管线综合工程、交通工程、照明工程、景观工程等。</v>
          </cell>
          <cell r="F101">
            <v>392.61</v>
          </cell>
        </row>
        <row r="102">
          <cell r="B102" t="str">
            <v>金凤排洪渠东侧环境整治工程</v>
          </cell>
          <cell r="C102" t="str">
            <v>区住房城乡建设局</v>
          </cell>
          <cell r="D102" t="str">
            <v>区公建中心</v>
          </cell>
          <cell r="E102" t="str">
            <v>工程位于珠海高新区金凤排洪渠东侧，主要建设内容为对金凤排洪渠东侧进行环境整治，整治面积约15412平方米，包括景观工程、绿化工程、给排水工程和电气工程等。</v>
          </cell>
          <cell r="F102">
            <v>310.88</v>
          </cell>
        </row>
        <row r="103">
          <cell r="B103" t="str">
            <v>鸡山排洪渠截污整治工程</v>
          </cell>
          <cell r="C103" t="str">
            <v>区住房城乡建设局</v>
          </cell>
          <cell r="D103" t="str">
            <v>区公建中心</v>
          </cell>
          <cell r="E103" t="str">
            <v>修建D400-500截污长约660米污水管道及1600米渠道清淤。</v>
          </cell>
          <cell r="F103">
            <v>576.76</v>
          </cell>
        </row>
        <row r="104">
          <cell r="B104" t="str">
            <v>淇澳社区污水处理工程</v>
          </cell>
          <cell r="C104" t="str">
            <v>区住房城乡建设局</v>
          </cell>
          <cell r="D104" t="str">
            <v>区公建中心</v>
          </cell>
          <cell r="E104" t="str">
            <v>1座生态处理池、污水管网约700米、绿道面积约2358㎡、绿化面积约1469㎡。</v>
          </cell>
          <cell r="F104">
            <v>757.41</v>
          </cell>
        </row>
        <row r="105">
          <cell r="B105" t="str">
            <v>金鼎中学后门道路改造提升工程</v>
          </cell>
          <cell r="C105" t="str">
            <v>区住房城乡建设局</v>
          </cell>
          <cell r="D105" t="str">
            <v>区公建中心</v>
          </cell>
          <cell r="E105" t="str">
            <v>该项目位于金鼎片区，接金唐东路跟歧关路，长度380米，双向两车道，工程内容为路面提升改造。</v>
          </cell>
          <cell r="F105">
            <v>630.03</v>
          </cell>
        </row>
        <row r="106">
          <cell r="B106" t="str">
            <v>金鼎敬老院南侧配套道路金文路西延段工程</v>
          </cell>
          <cell r="C106" t="str">
            <v>区住房城乡建设局</v>
          </cell>
          <cell r="D106" t="str">
            <v>区公建中心</v>
          </cell>
          <cell r="E106" t="str">
            <v>该项目为新建道路，设计长度237.12米，规划为城市支路，宽20米。新建市政道路，包括交通工程、绿化工程、照明工程、通信工程、给排水工程、预留燃气管道等。</v>
          </cell>
          <cell r="F106">
            <v>735.75</v>
          </cell>
        </row>
        <row r="107">
          <cell r="B107" t="str">
            <v>淇澳水文塔周边环境改造工程</v>
          </cell>
          <cell r="C107" t="str">
            <v>区住房城乡建设局</v>
          </cell>
          <cell r="D107" t="str">
            <v>区公建中心</v>
          </cell>
          <cell r="E107" t="str">
            <v>项目位于淇澳岛东南面，临珠海国家学校，工程主要以小区域内的环境整治为主，设计面积约8100㎡，实施范围基本处于现有海堤平台上，沥青面积约296㎡，铺装面积约2951㎡（其中花岗岩2596.53㎡），绿化面积约4385㎡，海绵城市面积约304㎡，其主要建设内容：在海堤平台新建步道；新建海堤栏杆；新建给排水及照明系统；新建海绵城市；新建绿化；翻新水文塔外立面及其附属连桥等。</v>
          </cell>
          <cell r="F107">
            <v>462.17</v>
          </cell>
        </row>
        <row r="108">
          <cell r="B108" t="str">
            <v>金峰西路路面提升工程</v>
          </cell>
          <cell r="C108" t="str">
            <v>区住房城乡建设局</v>
          </cell>
          <cell r="D108" t="str">
            <v>区公建中心</v>
          </cell>
          <cell r="E108" t="str">
            <v>本项目位于珠海高新区金峰西路，道路全场2.7km，道路等级为城市次干路，双向4车道，主要工程内容包括道路路面加铺沥青、交通设施工程、治安监控设施、管线工程、绿化工程、以及增设金峰西路交金鸿六路路口设置等。</v>
          </cell>
          <cell r="F108">
            <v>2897.38</v>
          </cell>
        </row>
        <row r="109">
          <cell r="B109" t="str">
            <v>下栅社区公园（二期）工程</v>
          </cell>
          <cell r="C109" t="str">
            <v>区住房城乡建设局</v>
          </cell>
          <cell r="D109" t="str">
            <v>区公建中心</v>
          </cell>
          <cell r="E109" t="str">
            <v>位于高新区港湾大道官塘巴士站区域，占地面积7060平方米，其中绿化面积约1992平方米。设计内容包括篮球场、羽毛球场、儿童活动区、广场等。</v>
          </cell>
          <cell r="F109">
            <v>438.59</v>
          </cell>
        </row>
        <row r="110">
          <cell r="B110" t="str">
            <v>北京师范大学（珠海）附属高级中学人行过街设施工程</v>
          </cell>
          <cell r="C110" t="str">
            <v>区住房城乡建设局</v>
          </cell>
          <cell r="D110" t="str">
            <v>区公建中心</v>
          </cell>
          <cell r="E110" t="str">
            <v>本工程位于北京师范大学（珠海）附属高级中学正门前，本工程新建1座钢箱梁人行天桥，天桥长度29.8m，桥面款4.3m，净宽4.0m，桥面面积335㎡，祝桥中心线与华夏路正交，跨越现状车行道，桥下净空不小于5m等。</v>
          </cell>
          <cell r="F110">
            <v>281.63</v>
          </cell>
        </row>
        <row r="111">
          <cell r="B111" t="str">
            <v>区生活垃圾分拣中心</v>
          </cell>
          <cell r="C111" t="str">
            <v>区住房城乡建设局</v>
          </cell>
          <cell r="D111" t="str">
            <v>区公建中心</v>
          </cell>
          <cell r="E111" t="str">
            <v>本项目建设内容为生活垃圾分拣中心，主要为一层轻钢结构，项目位于唐家垃圾填埋场一侧，建筑物地上1 层，地下 0 层，建筑一总高度5.3米，建筑二总高度4.5米，总用地面积约3739.41㎡，总建筑面积约1647.86㎡；</v>
          </cell>
          <cell r="F111">
            <v>455.18</v>
          </cell>
        </row>
        <row r="112">
          <cell r="B112" t="str">
            <v>金凤桥西侧防风林环境整治（二期）工程</v>
          </cell>
          <cell r="C112" t="str">
            <v>区住房城乡建设局</v>
          </cell>
          <cell r="D112" t="str">
            <v>区公建中心</v>
          </cell>
          <cell r="E112" t="str">
            <v>对金凤桥周边环境整治工程。</v>
          </cell>
          <cell r="F112">
            <v>320</v>
          </cell>
        </row>
        <row r="113">
          <cell r="B113" t="str">
            <v>科技创新海岸园区文体公园工程</v>
          </cell>
          <cell r="C113" t="str">
            <v>区住房城乡建设局</v>
          </cell>
          <cell r="D113" t="str">
            <v>区公建中心</v>
          </cell>
          <cell r="E113" t="str">
            <v>本项目位于高新区科技创新海岸，附近工厂较多，项目以完善区域活动空间为主，主要建设内容包括运动场地、活动广场、驿站、休闲观景区等。</v>
          </cell>
          <cell r="F113">
            <v>800</v>
          </cell>
        </row>
        <row r="114">
          <cell r="B114" t="str">
            <v>高新区2019年森林碳汇工程</v>
          </cell>
          <cell r="C114" t="str">
            <v>区住房城乡建设局</v>
          </cell>
          <cell r="D114" t="str">
            <v>高华城资</v>
          </cell>
          <cell r="E114" t="str">
            <v>主要内容包括治理面积约532800平方米，其中套种补植套种326340平方米、更新改造206460平方米、永久性宣传牌1个等</v>
          </cell>
          <cell r="F114">
            <v>315.06</v>
          </cell>
        </row>
        <row r="115">
          <cell r="B115" t="str">
            <v>那洲涌景观及水质整治工程</v>
          </cell>
          <cell r="C115" t="str">
            <v>区住房城乡建设局</v>
          </cell>
          <cell r="D115" t="str">
            <v>区公建中心</v>
          </cell>
          <cell r="E115" t="str">
            <v>后朗沟下游900米及那溪河整治长度约为下游850米清淤整治、水质处理。</v>
          </cell>
          <cell r="F115">
            <v>151.94</v>
          </cell>
        </row>
        <row r="116">
          <cell r="B116" t="str">
            <v>原永丰猪场地块场地平整工程</v>
          </cell>
          <cell r="C116" t="str">
            <v>区住房城乡建设局</v>
          </cell>
          <cell r="D116" t="str">
            <v>区公建中心</v>
          </cell>
          <cell r="E116" t="str">
            <v>主要工程内容为场地平整、附着物拆除，树木清理4.5万平方，挖运土方约6万方。</v>
          </cell>
          <cell r="F116">
            <v>408.38</v>
          </cell>
        </row>
        <row r="117">
          <cell r="B117" t="str">
            <v>会同村道路面提升工程</v>
          </cell>
          <cell r="C117" t="str">
            <v>区住房城乡建设局</v>
          </cell>
          <cell r="D117" t="str">
            <v>高华城资</v>
          </cell>
          <cell r="E117" t="str">
            <v>主要工程内容为铺设沥青罩面16214平方米，混凝土仿花岗岩侧石5886米，水泥板块病害处理约2159平方米等。</v>
          </cell>
          <cell r="F117">
            <v>443.79</v>
          </cell>
        </row>
        <row r="118">
          <cell r="B118" t="str">
            <v>金凤路凤凰山隧道北侧中央隔离带等改造提升工程</v>
          </cell>
          <cell r="C118" t="str">
            <v>区住房城乡建设局</v>
          </cell>
          <cell r="D118" t="str">
            <v>区公建中心</v>
          </cell>
          <cell r="E118" t="str">
            <v>金凤路凤凰山隧道北侧中央隔离带等改造提升工程位于金凤路。北起金凤路交港湾大道路口，南至北师大隧道出口，总长约4060米，实施内容包括金凤路中央隔离带新建绿化及改造绿化、北师大隧道上方导流岛新建绿化、绿化给水安装等。</v>
          </cell>
          <cell r="F118">
            <v>400.84</v>
          </cell>
        </row>
        <row r="119">
          <cell r="B119" t="str">
            <v>高新区2020年度森林碳汇造林工程</v>
          </cell>
          <cell r="C119" t="str">
            <v>区住房城乡建设局</v>
          </cell>
          <cell r="D119" t="str">
            <v>高华城资</v>
          </cell>
          <cell r="E119" t="str">
            <v>项目位于高新区唐家湾镇中山大学珠海校区内的林地和凤凰山隧道（高新区往香洲区方向左侧）附近。造林总面积约532800平方米，本项目主要内容包括补植套种、更新改造、林地清理等。</v>
          </cell>
          <cell r="F119">
            <v>314.76</v>
          </cell>
        </row>
        <row r="120">
          <cell r="B120" t="str">
            <v>高新区2021年高质量水源林造林工程</v>
          </cell>
          <cell r="C120" t="str">
            <v>区住房城乡建设局</v>
          </cell>
          <cell r="D120" t="str">
            <v>高华城资</v>
          </cell>
          <cell r="E120" t="str">
            <v>本项目造林总面积约533333平方米，本项目主要内容套种补植套种约306360平方米、更新改造、林地清理、开设山路等。</v>
          </cell>
          <cell r="F120">
            <v>309.29</v>
          </cell>
        </row>
        <row r="121">
          <cell r="B121" t="str">
            <v>上栅社区污水处理工程</v>
          </cell>
          <cell r="C121" t="str">
            <v>区住房城乡建设局</v>
          </cell>
          <cell r="D121" t="str">
            <v>区公建中心</v>
          </cell>
          <cell r="E121" t="str">
            <v>本工程整治渠道全长约为350米，在排水渠上驾设1座500m3/d的一体化污水处理设施等工程。</v>
          </cell>
          <cell r="F121">
            <v>477.89</v>
          </cell>
        </row>
        <row r="122">
          <cell r="B122" t="str">
            <v>辖区台风受损海堤挡墙及护栏等修复工程</v>
          </cell>
          <cell r="C122" t="str">
            <v>区住房城乡建设局</v>
          </cell>
          <cell r="D122" t="str">
            <v>区公建中心</v>
          </cell>
          <cell r="E122" t="str">
            <v>受山竹台风影响的美丽湾至淇澳岛范围内受损海堤挡墙、步道、护栏及绿化进行修复。</v>
          </cell>
          <cell r="F122">
            <v>424.72</v>
          </cell>
        </row>
        <row r="123">
          <cell r="B123" t="str">
            <v>淇澳红树林公共停车场工程</v>
          </cell>
          <cell r="C123" t="str">
            <v>区住房城乡建设局</v>
          </cell>
          <cell r="D123" t="str">
            <v>区公建中心</v>
          </cell>
          <cell r="E123" t="str">
            <v>增加淇澳红树林公共停车场。</v>
          </cell>
          <cell r="F123">
            <v>378</v>
          </cell>
        </row>
        <row r="124">
          <cell r="B124" t="str">
            <v>京珠高速西辅道主干管清淤及普查工程</v>
          </cell>
          <cell r="C124" t="str">
            <v>区住房城乡建设局</v>
          </cell>
          <cell r="D124" t="str">
            <v>区公建中心</v>
          </cell>
          <cell r="E124" t="str">
            <v>本工程位于珠海高新区，主要建设内容为 DN400管道清淤约 33米、DN1500 管道清淤约967米，淤泥弃运共约 1160 立方米。</v>
          </cell>
          <cell r="F124">
            <v>58.6</v>
          </cell>
        </row>
        <row r="125">
          <cell r="B125" t="str">
            <v>高新区公路安全生命防护工程</v>
          </cell>
          <cell r="C125" t="str">
            <v>区住房城乡建设局</v>
          </cell>
          <cell r="D125" t="str">
            <v>高华城资</v>
          </cell>
          <cell r="E125" t="str">
            <v>主要工程内容为改善行车安全实施的标志线约5230㎡、护栏约580m、警示桩约1024个、减速设施、完善边沟排水设施、警示设施等。</v>
          </cell>
          <cell r="F125">
            <v>350.74</v>
          </cell>
        </row>
        <row r="126">
          <cell r="B126" t="str">
            <v>留诗山排洪渠（下栅下村段）截污整治工程</v>
          </cell>
          <cell r="C126" t="str">
            <v>区住房城乡建设局</v>
          </cell>
          <cell r="D126" t="str">
            <v>区公建中心</v>
          </cell>
          <cell r="E126" t="str">
            <v>本工程位于高新区下栅下村，工程主要内容为新建长度约为656米、管径为D400的截污管，安装一体化污水处理设施1台（日处理量为500m³）等。</v>
          </cell>
          <cell r="F126">
            <v>469.22</v>
          </cell>
        </row>
        <row r="127">
          <cell r="B127" t="str">
            <v>下栅防风林场地平整工程</v>
          </cell>
          <cell r="C127" t="str">
            <v>区住房城乡建设局</v>
          </cell>
          <cell r="D127" t="str">
            <v>区公建中心</v>
          </cell>
          <cell r="E127" t="str">
            <v>港湾大道与金凤路交接路口西北侧，主要工程内容为场地清理、新开工围挡、场地挖填土方。</v>
          </cell>
          <cell r="F127">
            <v>278.05</v>
          </cell>
        </row>
        <row r="128">
          <cell r="B128" t="str">
            <v>淇澳五一路路面提升及白石街广场周边临时排水工程</v>
          </cell>
          <cell r="C128" t="str">
            <v>区住房城乡建设局</v>
          </cell>
          <cell r="D128" t="str">
            <v>区公建中心</v>
          </cell>
          <cell r="E128" t="str">
            <v>对五一路周边排水官网改造及清淤。</v>
          </cell>
          <cell r="F128">
            <v>302</v>
          </cell>
        </row>
        <row r="129">
          <cell r="B129" t="str">
            <v>珠海市香山（岐澳）古驿道（唐家湾段）工程</v>
          </cell>
          <cell r="C129" t="str">
            <v>区住房城乡建设局</v>
          </cell>
          <cell r="D129" t="str">
            <v>高华城资</v>
          </cell>
          <cell r="E129" t="str">
            <v>主要工程内容为登山步道7740㎡，古驿道修复1500㎡，驿亭2个。主要建设内容包括登山道、驿亭、景观平台、景观配套设施、古驿道标识系统、古驿道文化保护等广场铺砖、环境整治、绿化景观提升等。</v>
          </cell>
          <cell r="F129">
            <v>796.83</v>
          </cell>
        </row>
        <row r="130">
          <cell r="B130" t="str">
            <v>92311部队军机使用房周边环境整治工程</v>
          </cell>
          <cell r="C130" t="str">
            <v>区住房城乡建设局</v>
          </cell>
          <cell r="D130" t="str">
            <v>区公建中心</v>
          </cell>
          <cell r="E130" t="str">
            <v>项目位于高新区港湾大道华策帝景湾与海军七处间，占地面积约13609平方米，工程内容包括绿化、景观、给排水工程等。</v>
          </cell>
          <cell r="F130">
            <v>236.23</v>
          </cell>
        </row>
        <row r="131">
          <cell r="B131" t="str">
            <v>远大美域市政公园提升改造工程</v>
          </cell>
          <cell r="C131" t="str">
            <v>区住房城乡建设局</v>
          </cell>
          <cell r="D131" t="str">
            <v>区公建中心</v>
          </cell>
          <cell r="E131" t="str">
            <v>远大美域市政公园提升改造工程位于珠海高新区港湾大道与唐淇路交叉口东侧，本工程建设面积约1.09万平方米，本项目主要根据公园定位的转换，为后环社区服务中心增加配套设施，如：新建石材步道、社区舞台、社区宣传栏以及树池和绿化改造提升等。</v>
          </cell>
          <cell r="F131">
            <v>326.79</v>
          </cell>
        </row>
        <row r="132">
          <cell r="B132" t="str">
            <v>宁堂社区排水管（渠）配套工程</v>
          </cell>
          <cell r="C132" t="str">
            <v>区住房城乡建设局</v>
          </cell>
          <cell r="D132" t="str">
            <v>区公建中心</v>
          </cell>
          <cell r="E132" t="str">
            <v>新建污水管（渠）约100米、污水管约65米。</v>
          </cell>
          <cell r="F132">
            <v>170.8</v>
          </cell>
        </row>
        <row r="133">
          <cell r="B133" t="str">
            <v>淇澳海堤周边环境整治工程</v>
          </cell>
          <cell r="C133" t="str">
            <v>区住房城乡建设局</v>
          </cell>
          <cell r="D133" t="str">
            <v>区公建中心</v>
          </cell>
          <cell r="E133" t="str">
            <v>淇澳海堤周边的绿化及美化工作。</v>
          </cell>
          <cell r="F133">
            <v>239.03</v>
          </cell>
        </row>
        <row r="134">
          <cell r="B134" t="str">
            <v>前环海岸线绿带景观及配套工程</v>
          </cell>
          <cell r="C134" t="str">
            <v>区住房城乡建设局</v>
          </cell>
          <cell r="D134" t="str">
            <v>区公建中心</v>
          </cell>
          <cell r="E134" t="str">
            <v>项目位于高新区前岛环路南侧，其中新建部分18.6万平方米，改造部分24.4万平方米，主要工程内容：景观工程、绿化工程、道路工程、管线工程等。</v>
          </cell>
          <cell r="F134">
            <v>10732.72</v>
          </cell>
        </row>
        <row r="135">
          <cell r="B135" t="str">
            <v>前岛环路（泰盈.泰盈玖悦湾段）北侧绿地景观提升工程</v>
          </cell>
          <cell r="C135" t="str">
            <v>区住房城乡建设局</v>
          </cell>
          <cell r="D135" t="str">
            <v>区公建中心</v>
          </cell>
          <cell r="E135" t="str">
            <v>清理现场长势不良的乔灌木及地被，塑造微地形景观，铺种草皮约32440平方米，新建给水喷灌设施。</v>
          </cell>
          <cell r="F135">
            <v>296.42</v>
          </cell>
        </row>
        <row r="136">
          <cell r="B136" t="str">
            <v>情侣北路延长段海岸线配套工程</v>
          </cell>
          <cell r="C136" t="str">
            <v>区住房城乡建设局</v>
          </cell>
          <cell r="D136" t="str">
            <v>区公建中心</v>
          </cell>
          <cell r="E136" t="str">
            <v>该项目为前环海岸线绿带景观及配套工程试验段，内容为景观提升及配套工程，造价374.82万元。</v>
          </cell>
          <cell r="F136">
            <v>374.82</v>
          </cell>
        </row>
        <row r="137">
          <cell r="B137" t="str">
            <v>2017年度高新区地质灾害点治理工程</v>
          </cell>
          <cell r="C137" t="str">
            <v>区住房城乡建设局</v>
          </cell>
          <cell r="D137" t="str">
            <v>高华城资</v>
          </cell>
          <cell r="E137" t="str">
            <v>主要工程内容为治理山体边坡约75m，面积约2340㎡，包括边坡修整、支挡加固措施（坡面采用锚杆+方形格构梁支架）、坡脚现有排水沟修整、边坡绿化等。</v>
          </cell>
          <cell r="F137">
            <v>184</v>
          </cell>
        </row>
        <row r="138">
          <cell r="B138" t="str">
            <v>高新区兴北路至金唐东路轻轨桥美化工程</v>
          </cell>
          <cell r="C138" t="str">
            <v>区住房城乡建设局</v>
          </cell>
          <cell r="D138" t="str">
            <v>区公建中心</v>
          </cell>
          <cell r="E138" t="str">
            <v>本工程位于珠海市高新区，项目为广珠城际铁路高新区兴北路至金唐东路范围。主要建设内容包括：桥体、桥墩以及附属构筑物的表面清洗和喷刷漆体。</v>
          </cell>
          <cell r="F138">
            <v>203.24</v>
          </cell>
        </row>
        <row r="139">
          <cell r="B139" t="str">
            <v>官塘社区及红花山森林公园配套公厕建设工程</v>
          </cell>
          <cell r="C139" t="str">
            <v>区住房城乡建设局</v>
          </cell>
          <cell r="D139" t="str">
            <v>区公建中心</v>
          </cell>
          <cell r="E139" t="str">
            <v>本项目包含两个公厕，分别位于官塘社区官塘三村公园内以及红花山森林公园内。建设内容为新建公厕。</v>
          </cell>
          <cell r="F139">
            <v>218.89</v>
          </cell>
        </row>
        <row r="140">
          <cell r="B140" t="str">
            <v>宝智项目南侧产业用地场地平整工程</v>
          </cell>
          <cell r="C140" t="str">
            <v>区住房城乡建设局</v>
          </cell>
          <cell r="D140" t="str">
            <v>区公建中心</v>
          </cell>
          <cell r="E140" t="str">
            <v>位于珠海市唐家湾片区，为场地填土、平整工程，平整标高 2.7m，面积约 1.8万平米。</v>
          </cell>
          <cell r="F140">
            <v>238.39</v>
          </cell>
        </row>
        <row r="141">
          <cell r="B141" t="str">
            <v>后环社区及后环公园公厕建设工程</v>
          </cell>
          <cell r="C141" t="str">
            <v>区住房城乡建设局</v>
          </cell>
          <cell r="D141" t="str">
            <v>区公建中心</v>
          </cell>
          <cell r="E141" t="str">
            <v>项目含有两个公厕；均位于高新区后环社区，后环公园内新建公厕，占地面积：127.19平米，建筑面积102.65平米。后环社区新建公厕：占地面积约80平米。</v>
          </cell>
          <cell r="F141">
            <v>194.89</v>
          </cell>
        </row>
        <row r="142">
          <cell r="B142" t="str">
            <v>2018年社区文体公园工程</v>
          </cell>
          <cell r="C142" t="str">
            <v>区住房城乡建设局</v>
          </cell>
          <cell r="D142" t="str">
            <v>高华城资</v>
          </cell>
          <cell r="E142" t="str">
            <v>主要工程内容为整理绿化用地4824㎡、种植乔木56棵、铺设台湾草1327.1㎡、灯类安装37盏等。</v>
          </cell>
          <cell r="F142">
            <v>450</v>
          </cell>
        </row>
        <row r="143">
          <cell r="B143" t="str">
            <v>警备区路灯改造工程</v>
          </cell>
          <cell r="C143" t="str">
            <v>区住房城乡建设局</v>
          </cell>
          <cell r="D143" t="str">
            <v>区公建中心</v>
          </cell>
          <cell r="E143" t="str">
            <v>本工程位于珠海高新区警备区现状小区道路，主要工程内容为拆除现状多头庭院灯后对道路沿线两侧绿化带设置8m及6m五头LED中华灯124套，沿线改造长度约2155m等。</v>
          </cell>
          <cell r="F143">
            <v>201.51</v>
          </cell>
        </row>
        <row r="144">
          <cell r="B144" t="str">
            <v>高新区金鼎文化广场公共地下人防工程</v>
          </cell>
          <cell r="C144" t="str">
            <v>区住房城乡建设局</v>
          </cell>
          <cell r="D144" t="str">
            <v>区公建中心</v>
          </cell>
          <cell r="E144" t="str">
            <v>建设于高新区金鼎市场后，金峰路170米，金鼎文化广场地下一层，总建筑面积约为11003.92平方米，其中设二等人员掩蔽所单元三个，设人防综合物资库单元一个，人防区域电站一个（防护等级为核6级、常6级）。 建设内容包括：基坑支护、土建工程、给排水工程、消防工程、喷淋工程、电气工程、防雷工程、通风工程。</v>
          </cell>
          <cell r="F144">
            <v>4879.18</v>
          </cell>
        </row>
        <row r="145">
          <cell r="B145" t="str">
            <v>情侣北路（南段）片区市政道路工程（二期）-珠国土储2012-13、2011-20地块</v>
          </cell>
          <cell r="C145" t="str">
            <v>区住房城乡建设局</v>
          </cell>
          <cell r="D145" t="str">
            <v>区公建中心</v>
          </cell>
          <cell r="E145" t="str">
            <v>工程的设计规模及项目组成:本项项目位于珠海市唐家湾的石坑山填海区。珠国土储2012-13地块实施范围共包含含5条市政道路，分别为前湾二路、明海路、前湾四路、前湾五路、环海路，设设计总长度2103.097m，其中次干路总长度220m，支路总长度1883.097m。珠国土储2011-20地块实施范围共包含3条市政道路，分别为半岛六路、山海路 前岛环路~半岛六路)、云海路(半岛五 路~半岛六路),实施总长度 1253m,其中次干路总长度380m，支路总长度873m。</v>
          </cell>
          <cell r="F145">
            <v>11936.0174</v>
          </cell>
        </row>
        <row r="146">
          <cell r="B146" t="str">
            <v>唐乐路至唐淇路段行道树亮化工程</v>
          </cell>
          <cell r="C146" t="str">
            <v>区住房城乡建设局</v>
          </cell>
          <cell r="D146" t="str">
            <v>区公建中心</v>
          </cell>
          <cell r="E146" t="str">
            <v>目位于高新区唐家湾镇，线路总长3.5公里，主要工作内容：唐乐路口至唐琪路段景观照明。</v>
          </cell>
          <cell r="F146">
            <v>215.19</v>
          </cell>
        </row>
        <row r="147">
          <cell r="B147" t="str">
            <v>广珠城际轨道（宁堂至港湾大道段）高架桥外观美化工程</v>
          </cell>
          <cell r="C147" t="str">
            <v>区住房城乡建设局</v>
          </cell>
          <cell r="D147" t="str">
            <v>区公建中心</v>
          </cell>
          <cell r="E147" t="str">
            <v>广珠城际轨道（宁堂至港湾大道段）高架桥清除爬山虎、桥体高压枪喷洗及喷涂外墙漆等美化。</v>
          </cell>
          <cell r="F147">
            <v>246.7</v>
          </cell>
        </row>
        <row r="148">
          <cell r="B148" t="str">
            <v>金峰中路沿线公交站改造工程</v>
          </cell>
          <cell r="C148" t="str">
            <v>区住房城乡建设局</v>
          </cell>
          <cell r="D148" t="str">
            <v>区公建中心</v>
          </cell>
          <cell r="E148" t="str">
            <v>项目位于金峰中路（下栅至金鼎医院段），该段一共有六个公交站台，其中两个为港湾式公交站台（不改造），四个为直线式公交站台（改造）。</v>
          </cell>
          <cell r="F148">
            <v>216.43</v>
          </cell>
        </row>
        <row r="149">
          <cell r="B149" t="str">
            <v>高新区D级桥梁维修加固工程</v>
          </cell>
          <cell r="C149" t="str">
            <v>区住房城乡建设局</v>
          </cell>
          <cell r="D149" t="str">
            <v>区公建中心</v>
          </cell>
          <cell r="E149" t="str">
            <v>工程内容包括歧关路中珠渠桥和港湾大道南方软件园桥维修，裂缝处理、修补桥面增加护栏。</v>
          </cell>
          <cell r="F149">
            <v>78.8</v>
          </cell>
        </row>
        <row r="150">
          <cell r="B150" t="str">
            <v>港湾大道（银海湾至鸡山段）山坡绿化美化工程</v>
          </cell>
          <cell r="C150" t="str">
            <v>区住房城乡建设局</v>
          </cell>
          <cell r="D150" t="str">
            <v>区公建中心</v>
          </cell>
          <cell r="E150" t="str">
            <v>本工程位于珠海高新区，主要建设内容为山体边坡种植绿化植物共约 6587 平方米及喷灌新建DN25-DN80的PE100给水管共约828米等。</v>
          </cell>
          <cell r="F150">
            <v>97.33</v>
          </cell>
        </row>
        <row r="151">
          <cell r="B151" t="str">
            <v>2016年度高新区地质灾害点治理工程</v>
          </cell>
          <cell r="C151" t="str">
            <v>区住房城乡建设局</v>
          </cell>
          <cell r="D151" t="str">
            <v>高华城资</v>
          </cell>
          <cell r="E151" t="str">
            <v>主要工程内容为设计面积约7716㎡，其中包括公路局银坑办公楼旁长约150m，治理面积约1353㎡；美丽湾东北侧取水点长度约235m，治理面积约6363㎡等。</v>
          </cell>
          <cell r="F151">
            <v>342.02</v>
          </cell>
        </row>
        <row r="152">
          <cell r="B152" t="str">
            <v>香山（岐澳）古驿道（唐家湾段）本体段提升工程</v>
          </cell>
          <cell r="C152" t="str">
            <v>区住房城乡建设局</v>
          </cell>
          <cell r="D152" t="str">
            <v>高华城资</v>
          </cell>
          <cell r="E152" t="str">
            <v>主要工程内容包括新建登山步道、修复古驿道、修建驿亭、修建景观平台等。</v>
          </cell>
          <cell r="F152">
            <v>106.45</v>
          </cell>
        </row>
        <row r="153">
          <cell r="B153" t="str">
            <v>正坑水库段路面提升工程</v>
          </cell>
          <cell r="C153" t="str">
            <v>区住房城乡建设局</v>
          </cell>
          <cell r="D153" t="str">
            <v>区公建中心</v>
          </cell>
          <cell r="E153" t="str">
            <v>本项目位于会同社区正坑水库旁，建设内容包括长度约1175m现有混凝土路面提升，新建排水沟、电缆沟。</v>
          </cell>
          <cell r="F153">
            <v>246.7</v>
          </cell>
        </row>
        <row r="154">
          <cell r="B154" t="str">
            <v>关于情侣北路（南段）片区两座污水提升泵站工程</v>
          </cell>
          <cell r="C154" t="str">
            <v>区住房城乡建设局</v>
          </cell>
          <cell r="D154" t="str">
            <v>城建市政</v>
          </cell>
          <cell r="E154" t="str">
            <v>主要工程内容为新建1#污水提升泵站和2#污水提升泵站，配套建设DN500~DN800污水管约1100米。</v>
          </cell>
          <cell r="F154">
            <v>2069.711044</v>
          </cell>
        </row>
        <row r="155">
          <cell r="B155" t="str">
            <v>金唐东路（赛车场侧）环境整治工程</v>
          </cell>
          <cell r="C155" t="str">
            <v>区住房城乡建设局</v>
          </cell>
          <cell r="D155" t="str">
            <v>区公建中心</v>
          </cell>
          <cell r="E155" t="str">
            <v>该项目位于珠海唐家湾高新区，道路总体呈东西走向，东起金唐东路北段，西至哈工大路，工程主要内容包括人行道外侧至赛车场围墙绿化带景观提升。</v>
          </cell>
          <cell r="F155">
            <v>367.5</v>
          </cell>
        </row>
        <row r="156">
          <cell r="B156" t="str">
            <v>前环海堤防御台风临时加固及围挡工程</v>
          </cell>
          <cell r="C156" t="str">
            <v>区住房城乡建设局</v>
          </cell>
          <cell r="D156" t="str">
            <v>区公建中心</v>
          </cell>
          <cell r="E156" t="str">
            <v>海堤临时加固及围挡等。</v>
          </cell>
          <cell r="F156">
            <v>138</v>
          </cell>
        </row>
        <row r="157">
          <cell r="B157" t="str">
            <v>会同社区体育公园工程</v>
          </cell>
          <cell r="C157" t="str">
            <v>区住房城乡建设局</v>
          </cell>
          <cell r="D157" t="str">
            <v>区公建中心</v>
          </cell>
          <cell r="E157" t="str">
            <v>建设场地总面积70000平方米，主要工程内容包括水吧和运动驿站（含管理用房）511平方米、广场、园路、林荫停车场、绿化景观、照明、健身设施、篮球场、田径运动场、配套、小品和排水渠等。</v>
          </cell>
          <cell r="F157">
            <v>3931.92</v>
          </cell>
        </row>
        <row r="158">
          <cell r="B158" t="str">
            <v>原疗养院至银坑海岸线行道树亮化工程</v>
          </cell>
          <cell r="C158" t="str">
            <v>区住房城乡建设局</v>
          </cell>
          <cell r="D158" t="str">
            <v>区公建中心</v>
          </cell>
          <cell r="E158" t="str">
            <v>项目位于珠海市唐家湾镇，全长3.2公里，主要工作内容：美丽湾至叠石驿站，实施情况是在靠海一侧的榕树安装鸟巢灯，在靠海一侧的椰树安装照树灯。</v>
          </cell>
          <cell r="F158">
            <v>217.35</v>
          </cell>
        </row>
        <row r="159">
          <cell r="B159" t="str">
            <v>丁婶园水浸整治工程</v>
          </cell>
          <cell r="C159" t="str">
            <v>区住房城乡建设局</v>
          </cell>
          <cell r="D159" t="str">
            <v>区公建中心</v>
          </cell>
          <cell r="E159" t="str">
            <v>建设内容主要包括建设内容为新建长度约为375米的管涵，开挖临时排水沟438米等。</v>
          </cell>
          <cell r="F159">
            <v>521.5</v>
          </cell>
        </row>
        <row r="160">
          <cell r="B160" t="str">
            <v>鸡山社区路灯电缆改造工程</v>
          </cell>
          <cell r="C160" t="str">
            <v>区住房城乡建设局</v>
          </cell>
          <cell r="D160" t="str">
            <v>高华城资</v>
          </cell>
          <cell r="E160" t="str">
            <v>主要工程内容为埋设路灯电缆332m、C40砼面层22cm厚125.94㎡、6%水泥稳定石屑20cm厚125.94㎡、电缆接线井11座、破除现状水泥路面125.94㎡等。</v>
          </cell>
          <cell r="F160">
            <v>40</v>
          </cell>
        </row>
        <row r="161">
          <cell r="B161" t="str">
            <v>唐家湾镇文化站改造二期工程</v>
          </cell>
          <cell r="C161" t="str">
            <v>区住房城乡建设局</v>
          </cell>
          <cell r="D161" t="str">
            <v>区公建中心</v>
          </cell>
          <cell r="E161" t="str">
            <v>项目位于唐家湾镇山房路，主要建设内容包括建筑物，预算资金137.50万元，施工合同价69.77万元。</v>
          </cell>
          <cell r="F161">
            <v>137.5</v>
          </cell>
        </row>
        <row r="162">
          <cell r="B162" t="str">
            <v>唐淇路生态菜园景观工程</v>
          </cell>
          <cell r="C162" t="str">
            <v>区住房城乡建设局</v>
          </cell>
          <cell r="D162" t="str">
            <v>高华城资</v>
          </cell>
          <cell r="E162" t="str">
            <v>主要工程内容为总用地面积约17200㎡，其中包括管理服务建筑面积为约406㎡，公共停车场约1208㎡，种植大乔木约109株，种植地被约6334㎡，回填种植土及微地形约4800m³等。</v>
          </cell>
          <cell r="F162">
            <v>692.64</v>
          </cell>
        </row>
        <row r="163">
          <cell r="B163" t="str">
            <v>唐家共乐园林分林相改造工程</v>
          </cell>
          <cell r="C163" t="str">
            <v>区住房城乡建设局</v>
          </cell>
          <cell r="D163" t="str">
            <v>区公建中心</v>
          </cell>
          <cell r="E163" t="str">
            <v>本工程位于唐家共乐园。工程主要内容包括对共乐园区内的林分林相改造区进行林地清理、整地挖穴、下基肥、种植观赏性较强的乡土阔叶树种，改造面积约 93 亩等。</v>
          </cell>
          <cell r="F163">
            <v>66.62</v>
          </cell>
        </row>
        <row r="164">
          <cell r="B164" t="str">
            <v>那溪河景观提升工程</v>
          </cell>
          <cell r="C164" t="str">
            <v>区住房城乡建设局</v>
          </cell>
          <cell r="D164" t="str">
            <v>高华城资</v>
          </cell>
          <cell r="E164" t="str">
            <v>主要内容工程量包括：拆除现状混凝土栏杆40m、拆除现状金属栏杆50m、新安装花岗岩栏杆91m、铺设22cm厚C40水泥混凝土204㎡、加铺沥青混凝土363㎡等。</v>
          </cell>
          <cell r="F164">
            <v>44.18</v>
          </cell>
        </row>
        <row r="165">
          <cell r="B165" t="str">
            <v>金永一路附近高压电缆下地工程</v>
          </cell>
          <cell r="C165" t="str">
            <v>区住房城乡建设局</v>
          </cell>
          <cell r="D165" t="str">
            <v>区公建中心</v>
          </cell>
          <cell r="E165" t="str">
            <v>金永一路附近高压电缆下地工程现状架空线位于广东医谷（珠海）医疗产业加速基地、宝莱特血液净化厂、永丰村万泽珠海生物医药等多个市挂图作战重点项目范围内。</v>
          </cell>
          <cell r="F165">
            <v>225.05</v>
          </cell>
        </row>
        <row r="166">
          <cell r="B166" t="str">
            <v>情侣北路景观照明工程</v>
          </cell>
          <cell r="C166" t="str">
            <v>区住房城乡建设局</v>
          </cell>
          <cell r="D166" t="str">
            <v>区公建中心</v>
          </cell>
          <cell r="E166" t="str">
            <v>项目位于高新区唐家湾镇，线路总长3.4公里，主要工作内容：叠石路至鸡山路口靠海一侧的榕树安装鸟巢灯，鸡山路口至白埔路口情侣北沿线的葵树和椰树安装照树投光灯，叠石停车场与叠石小品安装LED投光灯。</v>
          </cell>
          <cell r="F166">
            <v>265.39</v>
          </cell>
        </row>
        <row r="167">
          <cell r="B167" t="str">
            <v>泵站改造提升工程</v>
          </cell>
          <cell r="C167" t="str">
            <v>区住房城乡建设局</v>
          </cell>
          <cell r="D167" t="str">
            <v>高华城资</v>
          </cell>
          <cell r="E167" t="str">
            <v>主要工程内容为改造提升5座泵站，包括外墙面清晰6748平方米，室内墙面及顶棚翻新，新砌墙面103平方米、地面贴装、线槽、LED路灯等。</v>
          </cell>
          <cell r="F167">
            <v>54.47</v>
          </cell>
        </row>
        <row r="168">
          <cell r="B168" t="str">
            <v>淇澳游艇会配套市政工程</v>
          </cell>
          <cell r="C168" t="str">
            <v>区住房城乡建设局</v>
          </cell>
          <cell r="D168" t="str">
            <v>区公建中心</v>
          </cell>
          <cell r="E168" t="str">
            <v>位于淇澳岛东南，南芒湾北侧。主要建设内容为修建一条长约414米，宽24米双向车道的城市支路，包括道路工程、给水工程、污水工程、雨水工程、电缆沟工程、预留沟工程、照明工程、景观工程、交通工程和预留通讯工程等。</v>
          </cell>
          <cell r="F168">
            <v>1202.09</v>
          </cell>
        </row>
        <row r="169">
          <cell r="B169" t="str">
            <v>唐南路市政道路工程</v>
          </cell>
          <cell r="C169" t="str">
            <v>区住房城乡建设局</v>
          </cell>
          <cell r="D169" t="str">
            <v>区公建中心</v>
          </cell>
          <cell r="E169" t="str">
            <v>本项目建设范围北起拟建的唐家古镇居民安置房，南与现状白埔路相连，接至港湾大道，道路全长311米，道路设计等级为城市次干路和城市支路，其中城市次干路约169米,城市支路约92米，中间渐变过渡段约50米。工程主要内容包括道路工程、给排水工程、通信工程、电缆沟工程、路灯工程和交通安监工程等。</v>
          </cell>
          <cell r="F169">
            <v>1438.83</v>
          </cell>
        </row>
        <row r="170">
          <cell r="B170" t="str">
            <v>东岸社区（东南侧）村道工程</v>
          </cell>
          <cell r="C170" t="str">
            <v>区住房城乡建设局</v>
          </cell>
          <cell r="D170" t="str">
            <v>区公建中心</v>
          </cell>
          <cell r="E170" t="str">
            <v>本工程位于高新区东岸社区，主要工程内容包括修建一条长约407米，宽约8.5米村道。包括道路工程、排水工程、路灯工程和绿化工程。</v>
          </cell>
          <cell r="F170">
            <v>237.82</v>
          </cell>
        </row>
        <row r="171">
          <cell r="B171" t="str">
            <v>港湾大道（下栅段）公共绿化带环境整治工程</v>
          </cell>
          <cell r="C171" t="str">
            <v>区住房城乡建设局</v>
          </cell>
          <cell r="D171" t="str">
            <v>区公建中心</v>
          </cell>
          <cell r="E171" t="str">
            <v>位于珠海高新区港湾大道（下栅段），主要建设内容包括场地清理约39708平方米、开挖土方约571立方米、回填土方约21933立方米等。</v>
          </cell>
          <cell r="F171">
            <v>133.83</v>
          </cell>
        </row>
        <row r="172">
          <cell r="B172" t="str">
            <v>潭井水库西副坝坝体除险加固工程</v>
          </cell>
          <cell r="C172" t="str">
            <v>区住房城乡建设局</v>
          </cell>
          <cell r="D172" t="str">
            <v>区公建中心</v>
          </cell>
          <cell r="E172" t="str">
            <v>副坝防渗灌浆处理等。</v>
          </cell>
          <cell r="F172">
            <v>135.53</v>
          </cell>
        </row>
        <row r="173">
          <cell r="B173" t="str">
            <v>UIC配套污水集中处理工程</v>
          </cell>
          <cell r="C173" t="str">
            <v>区住房城乡建设局</v>
          </cell>
          <cell r="D173" t="str">
            <v>区公建中心</v>
          </cell>
          <cell r="E173" t="str">
            <v>主要工程内容为安装半地埋式一体化污水处理设施2台，新建设备基础及部分管网等。</v>
          </cell>
          <cell r="F173">
            <v>346.66</v>
          </cell>
        </row>
        <row r="174">
          <cell r="B174" t="str">
            <v>正坑水库坝体除险加固工程</v>
          </cell>
          <cell r="C174" t="str">
            <v>区住房城乡建设局</v>
          </cell>
          <cell r="D174" t="str">
            <v>区公建中心</v>
          </cell>
          <cell r="E174" t="str">
            <v>包括挡水建筑物、泄水建筑物、防汛建筑物、泄洪道交通桥、金属结构及大坝观测设施除险加固。</v>
          </cell>
          <cell r="F174">
            <v>747.21</v>
          </cell>
        </row>
        <row r="175">
          <cell r="B175" t="str">
            <v>火炬中心南方基地用地南侧箱涵</v>
          </cell>
          <cell r="C175" t="str">
            <v>区住房城乡建设局</v>
          </cell>
          <cell r="D175" t="str">
            <v>区公建中心</v>
          </cell>
          <cell r="E175" t="str">
            <v>新增火炬中心南侧排水箱涵。</v>
          </cell>
          <cell r="F175">
            <v>39.1</v>
          </cell>
        </row>
        <row r="176">
          <cell r="B176" t="str">
            <v>远大美域排洪渠综合整治工程</v>
          </cell>
          <cell r="C176" t="str">
            <v>区住房城乡建设局</v>
          </cell>
          <cell r="D176" t="str">
            <v>区公建中心</v>
          </cell>
          <cell r="E176" t="str">
            <v>本工程（2019-440402-48-01-000129）位于珠海高新区远大美域小区和华发蔚蓝堡小区之间，工程主要建设内容为新建D300截污管300米，排洪渠内清淤及土方换填，整治范围自金云路至军事警备区围墙，涉及渠道长度约300米。</v>
          </cell>
          <cell r="F176">
            <v>73.06</v>
          </cell>
        </row>
        <row r="177">
          <cell r="B177" t="str">
            <v>那洲涌（后朗沟）截污整治工程</v>
          </cell>
          <cell r="C177" t="str">
            <v>区住房城乡建设局</v>
          </cell>
          <cell r="D177" t="str">
            <v>区公建中心</v>
          </cell>
          <cell r="E177" t="str">
            <v>本项目位于那洲社区，工程主要内容为截污整治约900米河涌，其中部分河段采取水体生态修复系统，部分采取收集沿途污水进入一体化污水处理设施（300m³/天）进行处理等，其中新建污水管（D400~D500）632米。</v>
          </cell>
          <cell r="F177">
            <v>605.67</v>
          </cell>
        </row>
        <row r="178">
          <cell r="B178" t="str">
            <v>港湾大道休闲坐椅安装工程</v>
          </cell>
          <cell r="C178" t="str">
            <v>区住房城乡建设局</v>
          </cell>
          <cell r="D178" t="str">
            <v>高华城资</v>
          </cell>
          <cell r="E178" t="str">
            <v>主要工程内容是港湾大道金凤路口至鸡山巴士站段和滨海绿道段安装休闲坐椅315张。</v>
          </cell>
          <cell r="F178">
            <v>49.47</v>
          </cell>
        </row>
        <row r="179">
          <cell r="B179" t="str">
            <v>港湾大道桥梁护栏改造工程</v>
          </cell>
          <cell r="C179" t="str">
            <v>区住房城乡建设局</v>
          </cell>
          <cell r="D179" t="str">
            <v>区公建中心</v>
          </cell>
          <cell r="E179" t="str">
            <v>位于港湾大道，主要建设内容为拆除金凤桥、南软桥及鸡山原有栏杆，并新建花岗岩栏杆约304米等。</v>
          </cell>
          <cell r="F179">
            <v>58.49</v>
          </cell>
        </row>
        <row r="180">
          <cell r="B180" t="str">
            <v>金官路综合整治提升工程</v>
          </cell>
          <cell r="C180" t="str">
            <v>区住房城乡建设局</v>
          </cell>
          <cell r="D180" t="str">
            <v>区公建中心</v>
          </cell>
          <cell r="E180" t="str">
            <v>本工程位于金官路，主要工程内容包括道路整治提升管线整治提升、交通设施整治提升、景观绿化整治提升、路灯整治提升等。</v>
          </cell>
          <cell r="F180">
            <v>450</v>
          </cell>
        </row>
        <row r="181">
          <cell r="B181" t="str">
            <v>雅迪高压电缆迁移工程</v>
          </cell>
          <cell r="C181" t="str">
            <v>区住房城乡建设局</v>
          </cell>
          <cell r="D181" t="str">
            <v>区公建中心</v>
          </cell>
          <cell r="E181" t="str">
            <v>本项目位于高新区。本工程主要内容包括对雅迪公司原有穿过准备施工的金宏威工业、客运站用地的电缆线路进行改造更换路段，电缆总长约 2380 米，其中新增电缆约 1381米。</v>
          </cell>
          <cell r="F181">
            <v>131.59</v>
          </cell>
        </row>
        <row r="182">
          <cell r="B182" t="str">
            <v>解放万山群岛烈士纪念碑周边环境整治工程</v>
          </cell>
          <cell r="C182" t="str">
            <v>区住房城乡建设局</v>
          </cell>
          <cell r="D182" t="str">
            <v>区公建中心</v>
          </cell>
          <cell r="E182" t="str">
            <v>对解放万山群岛烈士纪念碑的绿化及美化。</v>
          </cell>
          <cell r="F182">
            <v>39.45</v>
          </cell>
        </row>
        <row r="183">
          <cell r="B183" t="str">
            <v>淇澳村口广场改造提升工程</v>
          </cell>
          <cell r="C183" t="str">
            <v>区住房城乡建设局</v>
          </cell>
          <cell r="D183" t="str">
            <v>高华城资</v>
          </cell>
          <cell r="E183" t="str">
            <v>主要工程内容为改造提升面积约8636㎡，包括广场铺装、环境整治、绿化景观提升等。</v>
          </cell>
          <cell r="F183">
            <v>265.42</v>
          </cell>
        </row>
        <row r="184">
          <cell r="B184" t="str">
            <v>淇澳东涌闸排水系统改造工程</v>
          </cell>
          <cell r="C184" t="str">
            <v>区住房城乡建设局</v>
          </cell>
          <cell r="D184" t="str">
            <v>区公建中心</v>
          </cell>
          <cell r="E184" t="str">
            <v>本工程位于淇澳岛东涌闸旁，主要建设内容有：填塘基、修涵管和建节制闸等工程。</v>
          </cell>
          <cell r="F184">
            <v>37.84</v>
          </cell>
        </row>
        <row r="185">
          <cell r="B185" t="str">
            <v>淇澳海堤东涌闸重建工程</v>
          </cell>
          <cell r="C185" t="str">
            <v>区住房城乡建设局</v>
          </cell>
          <cell r="D185" t="str">
            <v>区公建中心</v>
          </cell>
          <cell r="E185" t="str">
            <v>重建东涌闸1座，为双孔闸，单孔净宽4米；新建管理房80平方米，加固东涌闸至白角头山段海堤120米。</v>
          </cell>
          <cell r="F185">
            <v>749.91</v>
          </cell>
        </row>
        <row r="186">
          <cell r="B186" t="str">
            <v>后环社区居委会新办公场所装修工程</v>
          </cell>
          <cell r="C186" t="str">
            <v>区住房城乡建设局</v>
          </cell>
          <cell r="D186" t="str">
            <v>区公建中心</v>
          </cell>
          <cell r="E186" t="str">
            <v>位于珠海高新区后环社区，主要工程内容为装修面积约448平方米的居委会办公室等。</v>
          </cell>
          <cell r="F186">
            <v>64.71</v>
          </cell>
        </row>
        <row r="187">
          <cell r="B187" t="str">
            <v>中珠副渠水闸变压器安装工程</v>
          </cell>
          <cell r="C187" t="str">
            <v>区住房城乡建设局</v>
          </cell>
          <cell r="D187" t="str">
            <v>区公建中心</v>
          </cell>
          <cell r="E187" t="str">
            <v>本工程位于科技创新海岸中珠副渠，主要工程内容包括建设箱式变压器一台、10KV分界户外开关箱1个、电力电缆等。</v>
          </cell>
          <cell r="F187">
            <v>58.97</v>
          </cell>
        </row>
        <row r="188">
          <cell r="B188" t="str">
            <v>蓉镜湖周边绿化改造提升工程</v>
          </cell>
          <cell r="C188" t="str">
            <v>区住房城乡建设局</v>
          </cell>
          <cell r="D188" t="str">
            <v>区公建中心</v>
          </cell>
          <cell r="E188" t="str">
            <v>蓉镜胡周边景观绿化。</v>
          </cell>
          <cell r="F188">
            <v>45.95</v>
          </cell>
        </row>
        <row r="189">
          <cell r="B189" t="str">
            <v>唐家共乐园配套设施改造工程</v>
          </cell>
          <cell r="C189" t="str">
            <v>区住房城乡建设局</v>
          </cell>
          <cell r="D189" t="str">
            <v>区公建中心</v>
          </cell>
          <cell r="E189" t="str">
            <v>唐家共乐园的绿化及美化。</v>
          </cell>
          <cell r="F189">
            <v>40.93</v>
          </cell>
        </row>
        <row r="190">
          <cell r="B190" t="str">
            <v>科技二路及创新三路污水管网改造工程</v>
          </cell>
          <cell r="C190" t="str">
            <v>区住房城乡建设局</v>
          </cell>
          <cell r="D190" t="str">
            <v>区公建中心</v>
          </cell>
          <cell r="E190" t="str">
            <v>位于珠海高新区科技二路及创新三路，主要建设内容为对D1000、D600污水管进行改造，改建污水管网长度约80米，其中D1000污水管约50米，D600污水管约30米。</v>
          </cell>
          <cell r="F190">
            <v>83.15</v>
          </cell>
        </row>
        <row r="191">
          <cell r="B191" t="str">
            <v>南围1号闸基础加固工程</v>
          </cell>
          <cell r="C191" t="str">
            <v>区住房城乡建设局</v>
          </cell>
          <cell r="D191" t="str">
            <v>区公建中心</v>
          </cell>
          <cell r="E191" t="str">
            <v>对水闸出海口基础实施抛石防冲以及修复防浪墙。</v>
          </cell>
          <cell r="F191">
            <v>18</v>
          </cell>
        </row>
        <row r="192">
          <cell r="B192" t="str">
            <v>永丰社区污水处理工程</v>
          </cell>
          <cell r="C192" t="str">
            <v>区住房城乡建设局</v>
          </cell>
          <cell r="D192" t="str">
            <v>区公建中心</v>
          </cell>
          <cell r="E192" t="str">
            <v>修复生态水池，增加污水处理设备，种植水池植物、恢复周边绿化等。</v>
          </cell>
          <cell r="F192">
            <v>48.05</v>
          </cell>
        </row>
        <row r="193">
          <cell r="B193" t="str">
            <v>广珠城际轨道（珠海北站至港湾大道段）高架桥外观美化工程</v>
          </cell>
          <cell r="C193" t="str">
            <v>区住房城乡建设局</v>
          </cell>
          <cell r="D193" t="str">
            <v>区公建中心</v>
          </cell>
          <cell r="E193" t="str">
            <v>广珠城际轨道（珠海北站至港湾大道段）高架桥清除爬山虎、桥体高压枪喷洗及喷涂外墙漆等美化。</v>
          </cell>
          <cell r="F193">
            <v>424.94</v>
          </cell>
        </row>
        <row r="194">
          <cell r="B194" t="str">
            <v>银星社区污水处理工程</v>
          </cell>
          <cell r="C194" t="str">
            <v>区住房城乡建设局</v>
          </cell>
          <cell r="D194" t="str">
            <v>区公建中心</v>
          </cell>
          <cell r="E194" t="str">
            <v>建设内容主要包括1039米污水管、1230米雨水管。</v>
          </cell>
          <cell r="F194">
            <v>1007.46</v>
          </cell>
        </row>
        <row r="195">
          <cell r="B195" t="str">
            <v>唐家第二工业区配套道路工程</v>
          </cell>
          <cell r="C195" t="str">
            <v>区住房城乡建设局</v>
          </cell>
          <cell r="D195" t="str">
            <v>区公建中心</v>
          </cell>
          <cell r="E195" t="str">
            <v>本工程位于高新区唐家第二工业区周边，包括规划A路和唐中路，总长约为621米，其中规划A路约为288米，道路等级为区内道路，唐中路约为333米，道路等级为城市支路，工程主要内容包括道路、软基处理、管网、电缆沟、照明、安监、绿化等。</v>
          </cell>
          <cell r="F195">
            <v>1881.6</v>
          </cell>
        </row>
        <row r="196">
          <cell r="B196" t="str">
            <v>会同社区污水处理工程</v>
          </cell>
          <cell r="C196" t="str">
            <v>区住房城乡建设局</v>
          </cell>
          <cell r="D196" t="str">
            <v>区公建中心</v>
          </cell>
          <cell r="E196" t="str">
            <v>增加会同社区污水处理设施及周边管网。</v>
          </cell>
          <cell r="F196">
            <v>101.41</v>
          </cell>
        </row>
        <row r="197">
          <cell r="B197" t="str">
            <v>金凤排洪渠修复工程</v>
          </cell>
          <cell r="C197" t="str">
            <v>区住房城乡建设局</v>
          </cell>
          <cell r="D197" t="str">
            <v>区公建中心</v>
          </cell>
          <cell r="E197" t="str">
            <v>对现有渠道进行修复。</v>
          </cell>
          <cell r="F197">
            <v>41.4</v>
          </cell>
        </row>
        <row r="198">
          <cell r="B198" t="str">
            <v>金峰北路（南围段）慢行系统改造工程</v>
          </cell>
          <cell r="C198" t="str">
            <v>区住房城乡建设局</v>
          </cell>
          <cell r="D198" t="str">
            <v>区公建中心</v>
          </cell>
          <cell r="E198" t="str">
            <v>本工程位于金峰北路，道路全长约1650米，工程主要内容为新建自行车道等慢行系统专用通道，包括绿化迁移、行路砖铺装、铺设沥青绿道等。</v>
          </cell>
          <cell r="F198">
            <v>462.82</v>
          </cell>
        </row>
        <row r="199">
          <cell r="B199" t="str">
            <v>金鸿四路及金峰北路污水管网改造工程</v>
          </cell>
          <cell r="C199" t="str">
            <v>区住房城乡建设局</v>
          </cell>
          <cell r="D199" t="str">
            <v>区公建中心</v>
          </cell>
          <cell r="E199" t="str">
            <v>项目位于高新区金鼎工业园金鸿四路、科技创新海岸园区金峰北路，改造污水管约110m。</v>
          </cell>
          <cell r="F199">
            <v>20.08</v>
          </cell>
        </row>
        <row r="200">
          <cell r="B200" t="str">
            <v>港湾大道银坑原疗养院泵站周边环境提升工程</v>
          </cell>
          <cell r="C200" t="str">
            <v>区住房城乡建设局</v>
          </cell>
          <cell r="D200" t="str">
            <v>区公建中心</v>
          </cell>
          <cell r="E200" t="str">
            <v>项目总面积约6000平方米，主要包括地下管道设置、场地平整、休闲广场、廊架、户外设施、种植绿化等。</v>
          </cell>
          <cell r="F200">
            <v>289.26</v>
          </cell>
        </row>
        <row r="201">
          <cell r="B201" t="str">
            <v>金星垦区南围2号闸岸墙坍塌修复工程</v>
          </cell>
          <cell r="C201" t="str">
            <v>区住房城乡建设局</v>
          </cell>
          <cell r="D201" t="str">
            <v>区公建中心</v>
          </cell>
          <cell r="E201" t="str">
            <v>挡墙拆除重建约14米，启闭设备更换。</v>
          </cell>
          <cell r="F201">
            <v>19</v>
          </cell>
        </row>
        <row r="202">
          <cell r="B202" t="str">
            <v>东岸水闸加固工程</v>
          </cell>
          <cell r="C202" t="str">
            <v>区住房城乡建设局</v>
          </cell>
          <cell r="D202" t="str">
            <v>区公建中心</v>
          </cell>
          <cell r="E202" t="str">
            <v>对现有水闸基础进行加固，前后抛石防冲。</v>
          </cell>
          <cell r="F202">
            <v>20.5</v>
          </cell>
        </row>
        <row r="203">
          <cell r="B203" t="str">
            <v>淇澳白石街广场公厕改建工程</v>
          </cell>
          <cell r="C203" t="str">
            <v>区住房城乡建设局</v>
          </cell>
          <cell r="D203" t="str">
            <v>区公建中心</v>
          </cell>
          <cell r="E203" t="str">
            <v>澳白石街广场公厕改建，公厕基底面积101.26平方米，建筑面积71.25平方米。</v>
          </cell>
          <cell r="F203">
            <v>110</v>
          </cell>
        </row>
        <row r="204">
          <cell r="B204" t="str">
            <v>官塘社区综合服务中心装修工程</v>
          </cell>
          <cell r="C204" t="str">
            <v>区住房城乡建设局</v>
          </cell>
          <cell r="D204" t="str">
            <v>区公建中心</v>
          </cell>
          <cell r="E204" t="str">
            <v>对官塘社区服务中心装修。</v>
          </cell>
          <cell r="F204">
            <v>44.13</v>
          </cell>
        </row>
        <row r="205">
          <cell r="B205" t="str">
            <v>珠海市军队离休退休干部服务中心高新区服务站环境整治提升工程</v>
          </cell>
          <cell r="C205" t="str">
            <v>区住房城乡建设局</v>
          </cell>
          <cell r="D205" t="str">
            <v>高新建投</v>
          </cell>
          <cell r="E205" t="str">
            <v>军休所小区占地面积约7345m2，本次环境整治提升面积约5189m2。提升内容包括：小区道路改造、场地内部排水管网改造、景观绿化提升、照明提升等环境配套工程。</v>
          </cell>
          <cell r="F205">
            <v>230.57</v>
          </cell>
        </row>
        <row r="206">
          <cell r="B206" t="str">
            <v>金鼎官塘水北排洪渠截污整治工程</v>
          </cell>
          <cell r="C206" t="str">
            <v>区住房城乡建设局</v>
          </cell>
          <cell r="D206" t="str">
            <v>区公建中心</v>
          </cell>
          <cell r="E206" t="str">
            <v>主要对官塘水北排洪渠进行渠底清淤及敷设截污管，整治长度约1057米。</v>
          </cell>
          <cell r="F206">
            <v>725.6</v>
          </cell>
        </row>
        <row r="207">
          <cell r="B207" t="str">
            <v>官塘商业街路及鸡山桥垃圾房改造工程</v>
          </cell>
          <cell r="C207" t="str">
            <v>区住房城乡建设局</v>
          </cell>
          <cell r="D207" t="str">
            <v>区公建中心</v>
          </cell>
          <cell r="E207" t="str">
            <v>项目位于高新区鸡山桥旁，主要为原垃圾房拆除重建。建一个压缩机位，建筑面积约60平方米。</v>
          </cell>
          <cell r="F207">
            <v>57.9</v>
          </cell>
        </row>
        <row r="208">
          <cell r="B208" t="str">
            <v>智能制造产业园配套项目3(金唐西路剩余配套工程)</v>
          </cell>
          <cell r="C208" t="str">
            <v>区住房城乡建设局</v>
          </cell>
          <cell r="D208" t="str">
            <v>城建市政</v>
          </cell>
          <cell r="E208" t="str">
            <v>规划道路长度为6630.847m，规划等级为城市主干道，双向六车道，将建设规划路幅的剩余部分（路滑袋、慢行通道、电缆沟、通信管沟等）</v>
          </cell>
          <cell r="F208">
            <v>4740.85</v>
          </cell>
        </row>
        <row r="209">
          <cell r="B209" t="str">
            <v>东岸南路三超公司段道路工程</v>
          </cell>
          <cell r="C209" t="str">
            <v>区住房城乡建设局</v>
          </cell>
          <cell r="D209" t="str">
            <v>区公建中心</v>
          </cell>
          <cell r="E209" t="str">
            <v>道路长180米，宽12米。包括道路、给水、雨水、污水、电缆沟、预留沟、照明、绿化景观工程和交通实施工程等。</v>
          </cell>
          <cell r="F209">
            <v>404.91</v>
          </cell>
        </row>
        <row r="210">
          <cell r="B210" t="str">
            <v>高新区行政服务大厅装修工程</v>
          </cell>
          <cell r="C210" t="str">
            <v>区住房城乡建设局</v>
          </cell>
          <cell r="D210" t="str">
            <v>区公建中心</v>
          </cell>
          <cell r="E210" t="str">
            <v>装修面积约680平方米，主要建设内容为室内精装修，包括墙砖、地砖、隔断、吊顶、定制桌椅等。</v>
          </cell>
          <cell r="F210">
            <v>259.98</v>
          </cell>
        </row>
        <row r="211">
          <cell r="B211" t="str">
            <v>会同驿站西侧场地平整工程</v>
          </cell>
          <cell r="C211" t="str">
            <v>区住房城乡建设局</v>
          </cell>
          <cell r="D211" t="str">
            <v>区公建中心</v>
          </cell>
          <cell r="E211" t="str">
            <v>本工程项目位于高新区会同村会同驿站西侧，主要工程内容为场地平整，平整面积约1.6万平方米，填土量约为9600立方米。</v>
          </cell>
          <cell r="F211">
            <v>42</v>
          </cell>
        </row>
        <row r="212">
          <cell r="B212" t="str">
            <v>珠海市高新区5处高压（10kV）下地改造工程</v>
          </cell>
          <cell r="C212" t="str">
            <v>区住房城乡建设局</v>
          </cell>
          <cell r="D212" t="str">
            <v>格力建投</v>
          </cell>
          <cell r="E212" t="str">
            <v>主要建设内容包括将原有10KV创新甲线（#1-#15杆）、10KV创新乙线（#1-#13杆）、山房乙线-公园支线（#28-#34杆）、港湾乙线-珍珠乐园支线（#2-#3杆）及东堡分支线（#1-#6杆）、台园甲线-冶炼厂分支线（#4-#8杆、#22-#24杆及快达分支线#1-#11杆）架空下地后，拆除现有架空线，改为电缆沿现有市政电缆沟或埋管敷设；户外开关箱12台，用户箱变4台。</v>
          </cell>
          <cell r="F212">
            <v>1544.97</v>
          </cell>
        </row>
        <row r="213">
          <cell r="B213" t="str">
            <v>高新区2022年高质量水源林造林工程</v>
          </cell>
          <cell r="C213" t="str">
            <v>区住房城乡建设局</v>
          </cell>
          <cell r="D213" t="str">
            <v>高华城资</v>
          </cell>
          <cell r="E213" t="str">
            <v>本项目造林总面积约533333平方米，本项目主要内容套种补植套种约306360平方米、更新改造、林地清理、开设山路等。</v>
          </cell>
          <cell r="F213">
            <v>394.344964</v>
          </cell>
        </row>
        <row r="214">
          <cell r="B214" t="str">
            <v>金鼎敬老院地块系列项目工程</v>
          </cell>
          <cell r="C214" t="str">
            <v>区社会事业局</v>
          </cell>
          <cell r="D214" t="str">
            <v>区公建中心</v>
          </cell>
          <cell r="E214" t="str">
            <v>本项目位于高新区金鼎片区金峰路南，金府路西侧，项目用地面积19795㎡，总建筑面积41865.63㎡，其中，地下总建筑面积10637.11㎡，地上总建筑面积31228.52㎡，主要包括三个单体金鼎幼儿园、高新区社会福利中心和金鼎社区卫生服务中心。</v>
          </cell>
          <cell r="F214">
            <v>19700</v>
          </cell>
        </row>
        <row r="215">
          <cell r="B215" t="str">
            <v>珠海高新区永丰片区小学工程</v>
          </cell>
          <cell r="C215" t="str">
            <v>区社会事业局</v>
          </cell>
          <cell r="D215" t="str">
            <v>区公建中心</v>
          </cell>
          <cell r="E215" t="str">
            <v>建设内容为新开工一所办学规模为36教学班，总学生人数为1620人的小学。学校总用地面积为29317平方米，总建设面积为19280平方米，包括地下车库、 综合教学楼、食堂、体育馆、报告厅、门卫以及室外配套工程等。</v>
          </cell>
          <cell r="F215">
            <v>10375.94</v>
          </cell>
        </row>
        <row r="216">
          <cell r="B216" t="str">
            <v>珠海高新区前环片区小学建设工程</v>
          </cell>
          <cell r="C216" t="str">
            <v>区社会事业局</v>
          </cell>
          <cell r="D216" t="str">
            <v>区公建中心</v>
          </cell>
          <cell r="E216" t="str">
            <v>占地面积21656.94平方米,建筑面积约为16872.14平方米，按30个教学班设计,每班45人，在校生1350人；建设的内容包括各功能校舍及其他配套用房(建筑面积暂定13000平方米)、风雨操场(建筑面积暂定2000平方米)、运动场、室外配套工程（校门、校内道路、围墙、绿化及广场等）。</v>
          </cell>
          <cell r="F216">
            <v>8774.19</v>
          </cell>
        </row>
        <row r="217">
          <cell r="B217" t="str">
            <v>唐家湾镇卫生院改扩建工程</v>
          </cell>
          <cell r="C217" t="str">
            <v>区社会事业局</v>
          </cell>
          <cell r="D217" t="str">
            <v>区公建中心</v>
          </cell>
          <cell r="E217" t="str">
            <v>项目占地面积7743㎡，规划病床数96床，总建筑面积11300.73㎡（其中地上建筑面积6924.92㎡，地下建筑面积4375.81㎡）。建设内容包括：土石方、基坑支护、桩基础、土建及装饰、水电安装等。</v>
          </cell>
          <cell r="F217">
            <v>5860</v>
          </cell>
        </row>
        <row r="218">
          <cell r="B218" t="str">
            <v>珠海高新区礼和中学建设工程</v>
          </cell>
          <cell r="C218" t="str">
            <v>区社会事业局</v>
          </cell>
          <cell r="D218" t="str">
            <v>区公建中心</v>
          </cell>
          <cell r="E218" t="str">
            <v>位于高新区科技创新海岸北围片区兴中路东、天星五路南侧，规划占地面积33633.82平方米,总建筑面积25721.81平方米，按36个教学班设计,每班50人，在校生1800人。预算总投资14104.65万元，建安费12711.86万元，工程建设其他费1116.23万元，预备费用256.56万元。</v>
          </cell>
          <cell r="F218">
            <v>12650</v>
          </cell>
        </row>
        <row r="219">
          <cell r="B219" t="str">
            <v>京珠高速西侧幼儿园（地块6）工程</v>
          </cell>
          <cell r="C219" t="str">
            <v>区社会事业局</v>
          </cell>
          <cell r="D219" t="str">
            <v>高新基建</v>
          </cell>
          <cell r="E219" t="str">
            <v>项目建设用地面积5767.24平方米。建设规模为15班教学班，提供450个幼儿学位。本项目建设内容包括幼儿园建筑工程、总平工程。园舍建筑包括幼儿活动用房及辅助用房、办公及辅助用房、生活用房、地下建筑用房；总平工程包括绿化工程、道路及硬质铺装工程、安装管网工程等。总建筑面积7961.39平方米，其中：地上3层，建筑面积5085.75平方米；地下1层，建筑面积2875.64平方米。</v>
          </cell>
          <cell r="F219">
            <v>5538.91</v>
          </cell>
        </row>
        <row r="220">
          <cell r="B220" t="str">
            <v>珠海高新区永丰片区幼儿园工程</v>
          </cell>
          <cell r="C220" t="str">
            <v>区社会事业局</v>
          </cell>
          <cell r="D220" t="str">
            <v>区公建中心</v>
          </cell>
          <cell r="E220" t="str">
            <v>永丰片区新开工幼儿园1所，建设规模15个教学班，总学生人数为450人。本项目规划用地面积为5577.13㎡。建设总建筑面积约8926.58㎡：其中地上面积约5889.84㎡，地下建筑面积约3036.74㎡。</v>
          </cell>
          <cell r="F220">
            <v>4454.65</v>
          </cell>
        </row>
        <row r="221">
          <cell r="B221" t="str">
            <v>珠海高新区金鼎第一小学改扩建工程</v>
          </cell>
          <cell r="C221" t="str">
            <v>区社会事业局</v>
          </cell>
          <cell r="D221" t="str">
            <v>区公建中心</v>
          </cell>
          <cell r="E221" t="str">
            <v>建设内容：包括新建报告厅及连廊2908平方米，正（南）门卫室拆除及重建232平方米，校内凝土路面提升约9739平方米，运动场改建约14000平方米，围墙及大门改造，校前广场改造，新建植物园和原有教学楼与食堂外立面翻新等。</v>
          </cell>
          <cell r="F221">
            <v>3013.49</v>
          </cell>
        </row>
        <row r="222">
          <cell r="B222" t="str">
            <v>唐家湾博物馆工程（陈展部分）</v>
          </cell>
          <cell r="C222" t="str">
            <v>区社会事业局</v>
          </cell>
          <cell r="D222" t="str">
            <v>高新建投</v>
          </cell>
          <cell r="E222" t="str">
            <v>本工程的建设范围包含：土建部分所占区域以及瑞芝唐公祠所占区域。陈展部分的施工范围为地上建筑面积合计：2674.16m2，包括瑞芝唐公祠（原有）727.1m2和唐家湾博物馆（新建）1947.06 m2。</v>
          </cell>
          <cell r="F222">
            <v>1383.39</v>
          </cell>
        </row>
        <row r="223">
          <cell r="B223" t="str">
            <v>珠海市金鼎中学改扩建工程</v>
          </cell>
          <cell r="C223" t="str">
            <v>区社会事业局</v>
          </cell>
          <cell r="D223" t="str">
            <v>区公建中心</v>
          </cell>
          <cell r="E223" t="str">
            <v>建设内容：运动舞台，1#教学楼，行政楼，风雨连廊四、五、六段，五人制足球场，报告厅等改造，改造面积约为6856平方面，包括土建工程（含基础、结构、建筑等），安装工程（含给排水、电气、智能化、空调等），电梯工程和抗震支架工程等。</v>
          </cell>
          <cell r="F223">
            <v>2677.9</v>
          </cell>
        </row>
        <row r="224">
          <cell r="B224" t="str">
            <v>珠海高新区银星片区小学及幼儿园工程</v>
          </cell>
          <cell r="C224" t="str">
            <v>区社会事业局</v>
          </cell>
          <cell r="D224" t="str">
            <v>区公建中心</v>
          </cell>
          <cell r="E224" t="str">
            <v>本项目建设用地面积为18980.06平方米，总建筑面积为20259.60平方米，其中银星小学办学规模为24个教学班，总学生人数1080人，建筑面积16408.8平方米；银星幼儿园办学规模为9个教学班，总学生人数为270人，建筑面积3850.80平方米。工程主要建设内容包括：教学校舍、体育馆、室外运动场地以及配套园林绿化和道路建设等。</v>
          </cell>
          <cell r="F224">
            <v>9219.45</v>
          </cell>
        </row>
        <row r="225">
          <cell r="B225" t="str">
            <v>唐家湾博物馆工程（土建部分）</v>
          </cell>
          <cell r="C225" t="str">
            <v>区社会事业局</v>
          </cell>
          <cell r="D225" t="str">
            <v>高新建投</v>
          </cell>
          <cell r="E225" t="str">
            <v>建设内容分为土建部分和展陈部分，其中的土建部分主要包括：拆除工程、景观工程、建筑工程、室外工程、室内工程、附属工程。建筑面积：2079M2。</v>
          </cell>
          <cell r="F225">
            <v>1393.19</v>
          </cell>
        </row>
        <row r="226">
          <cell r="B226" t="str">
            <v>唐家梁氏大宗祠维修工程</v>
          </cell>
          <cell r="C226" t="str">
            <v>区社会事业局</v>
          </cell>
          <cell r="D226" t="str">
            <v>高新建投</v>
          </cell>
          <cell r="E226" t="str">
            <v>主要工程内容包括封堵后开窗洞、屋面揭顶重铺、墙面及地面清理修补、更换破损木构件并重做油漆、灰塑、墀头修复、疏通排水等。</v>
          </cell>
          <cell r="F226">
            <v>832.57</v>
          </cell>
        </row>
        <row r="227">
          <cell r="B227" t="str">
            <v>珠海高新区保利五月花小区配套幼儿园装修工程</v>
          </cell>
          <cell r="C227" t="str">
            <v>区社会事业局</v>
          </cell>
          <cell r="D227" t="str">
            <v>区公建中心</v>
          </cell>
          <cell r="E227" t="str">
            <v>回收保利海上五月花配套幼儿园，建筑面积1600多平方米，室外面积2000平方米，开展室内装修工程及室外配套工程。建成6个班标准幼儿园。</v>
          </cell>
          <cell r="F227">
            <v>439.52</v>
          </cell>
        </row>
        <row r="228">
          <cell r="B228" t="str">
            <v>珠海高新区金鼎第一小学食堂改扩建工程</v>
          </cell>
          <cell r="C228" t="str">
            <v>区社会事业局</v>
          </cell>
          <cell r="D228" t="str">
            <v>区公建中心</v>
          </cell>
          <cell r="E228" t="str">
            <v>工程主要内容为改造原食堂二、三层宿舍为备餐间和餐厅，新建门卫二、风雨连廊，其中食堂改建面积约为2523平方米，门卫二建筑面积约20平方米，风雨连廊建筑面积约258平方米等。</v>
          </cell>
          <cell r="F228">
            <v>392.9</v>
          </cell>
        </row>
        <row r="229">
          <cell r="B229" t="str">
            <v>珠海中山大学附属中学学生食堂扩建工程</v>
          </cell>
          <cell r="C229" t="str">
            <v>区社会事业局</v>
          </cell>
          <cell r="D229" t="str">
            <v>区公建中心</v>
          </cell>
          <cell r="E229" t="str">
            <v>该项目位于珠海高新区前湾五路499号。项目建设内容为装修改造规模6个班，建筑面积1600多平方米，室外面积2000平方米，室内装修工程及室外配套工程。</v>
          </cell>
          <cell r="F229">
            <v>396.14</v>
          </cell>
        </row>
        <row r="230">
          <cell r="B230" t="str">
            <v>礼和小学绿色建筑及安全防护工程</v>
          </cell>
          <cell r="C230" t="str">
            <v>区社会事业局</v>
          </cell>
          <cell r="D230" t="str">
            <v>区公建中心</v>
          </cell>
          <cell r="E230" t="str">
            <v>绿建、防护等。</v>
          </cell>
          <cell r="F230">
            <v>115.66</v>
          </cell>
        </row>
        <row r="231">
          <cell r="B231" t="str">
            <v>珠海中山大学附属小学工程</v>
          </cell>
          <cell r="C231" t="str">
            <v>区社会事业局</v>
          </cell>
          <cell r="D231" t="str">
            <v>区公建中心</v>
          </cell>
          <cell r="E231" t="str">
            <v>本项目总建筑面积13569平方米。包括建筑、结构、给排水、建筑电气（强电，弱电）、空调、通风、消防、防雷、绿化、道路、景观及管线等等。</v>
          </cell>
          <cell r="F231">
            <v>5292.61</v>
          </cell>
        </row>
        <row r="232">
          <cell r="B232" t="str">
            <v>唐家小学原址改造工程</v>
          </cell>
          <cell r="C232" t="str">
            <v>区社会事业局</v>
          </cell>
          <cell r="D232" t="str">
            <v>区公建中心</v>
          </cell>
          <cell r="E232" t="str">
            <v>本项目位于唐家湾山房路17号，规划建设总用地面积为14649.20平方米，总建筑面积为13051.86平方米，包括新建教学综合楼13051.86平方米和加固修缮现状办公楼建筑面积699.95平方米。建设的内容包括各功能校舍、风雨操场、其他配套用房、运动场、室外配套工程（校门、校内道路、围墙、绿化及广场等），保留原县政府楼历史建筑（现状办公楼），并进行加固修缮处理。主要工程内容包括建筑、结构、给排水、建筑电气、智能化、空调、通风、消防、电梯、防雷、绿化、景观及管线等。</v>
          </cell>
          <cell r="F232">
            <v>5175.69</v>
          </cell>
        </row>
        <row r="233">
          <cell r="B233" t="str">
            <v>高新区2014年度社区卫生站工程（一期）-下栅下村社区卫生站工程</v>
          </cell>
          <cell r="C233" t="str">
            <v>区社会事业局</v>
          </cell>
          <cell r="D233" t="str">
            <v>区公建中心</v>
          </cell>
          <cell r="E233" t="str">
            <v>项目位于下栅社区下村内，主要建设内容为室内装修等工程，装修面积约683.52平方米。</v>
          </cell>
          <cell r="F233">
            <v>109</v>
          </cell>
        </row>
        <row r="234">
          <cell r="B234" t="str">
            <v>高新区人民医院公共卫生（感染性疾病、发热）门诊工程</v>
          </cell>
          <cell r="C234" t="str">
            <v>区社会事业局</v>
          </cell>
          <cell r="D234" t="str">
            <v>区公建中心</v>
          </cell>
          <cell r="E234" t="str">
            <v>建设高新区人民医院公共卫生（感染性疾病、发热）门诊。</v>
          </cell>
          <cell r="F234">
            <v>468.22</v>
          </cell>
        </row>
        <row r="235">
          <cell r="B235" t="str">
            <v>广达唐公祠维修工程</v>
          </cell>
          <cell r="C235" t="str">
            <v>区社会事业局</v>
          </cell>
          <cell r="D235" t="str">
            <v>高新建投</v>
          </cell>
          <cell r="E235" t="str">
            <v>主要工程内容为对广达唐公祠屋面、梁架、墙体和门窗等构件的风化磨损进行修缮，对天井、地面后期加建问题进行整治等。</v>
          </cell>
          <cell r="F235">
            <v>298.05</v>
          </cell>
        </row>
        <row r="236">
          <cell r="B236" t="str">
            <v>淇澳兆征广场优化升级项目</v>
          </cell>
          <cell r="C236" t="str">
            <v>区社会事业局</v>
          </cell>
          <cell r="D236" t="str">
            <v>高华城资</v>
          </cell>
          <cell r="E236" t="str">
            <v>主要工程内容为改造苏兆征广场约3700平方米，包括广场地面铺装、原有舞台改造，新建景墙和树池、周边绿化景观提升等。</v>
          </cell>
          <cell r="F236">
            <v>168.53</v>
          </cell>
        </row>
        <row r="237">
          <cell r="B237" t="str">
            <v>唐家湾镇共乐幼儿园工程</v>
          </cell>
          <cell r="C237" t="str">
            <v>区社会事业局</v>
          </cell>
          <cell r="D237" t="str">
            <v>区公建中心</v>
          </cell>
          <cell r="E237" t="str">
            <v>用地面积4700㎡，总建筑面积3525㎡，建设规模为12个班。</v>
          </cell>
          <cell r="F237">
            <v>1616.8</v>
          </cell>
        </row>
        <row r="238">
          <cell r="B238" t="str">
            <v>金鼎中学改扩建工程（一期）</v>
          </cell>
          <cell r="C238" t="str">
            <v>区社会事业局</v>
          </cell>
          <cell r="D238" t="str">
            <v>区公建中心</v>
          </cell>
          <cell r="E238" t="str">
            <v>食堂1343.18平方米、4#教学实验楼4170平方米、3#教学楼3693.21平方米、风雨操场4896.55平方米、风雨连廊（一段）166.4平方米。</v>
          </cell>
          <cell r="F238">
            <v>5340.1</v>
          </cell>
        </row>
        <row r="239">
          <cell r="B239" t="str">
            <v>银坑蚝场搬迁安置工程（银溪雅苑）</v>
          </cell>
          <cell r="C239" t="str">
            <v>唐家湾镇政府</v>
          </cell>
          <cell r="D239" t="str">
            <v>高新建投</v>
          </cell>
          <cell r="E239" t="str">
            <v>项目用地面积30242.89㎡，总建筑面积131778.30㎡，项目总投资79147.48万元。用地功能为土地用途为二类住宅，设两层地下室，地下室面积约为3.5万㎡ ；建设6栋住宅（1、3、4栋为25层；5、6栋为24层；2栋为20层）及1栋5层邻里中心。</v>
          </cell>
          <cell r="F239">
            <v>67000</v>
          </cell>
        </row>
        <row r="240">
          <cell r="B240" t="str">
            <v>唐家古镇保护与发展项目---山房路改造工程（二期）</v>
          </cell>
          <cell r="C240" t="str">
            <v>唐家湾镇政府</v>
          </cell>
          <cell r="D240" t="str">
            <v>高新建投</v>
          </cell>
          <cell r="E240" t="str">
            <v>道路改造长度 985.298m，改造宽度3～18m；其中山房路(CK0+460.7～985.298 路段)按市政道路标准改造，山房路(CK0+000～CK0+460.7 路段)按步行街标准改造。</v>
          </cell>
          <cell r="F240">
            <v>4318.95</v>
          </cell>
        </row>
        <row r="241">
          <cell r="B241" t="str">
            <v>实施乡村振兴战略-会同那洲社区连片提升项目</v>
          </cell>
          <cell r="C241" t="str">
            <v>唐家湾镇政府</v>
          </cell>
          <cell r="D241" t="str">
            <v>格力建投</v>
          </cell>
          <cell r="E241" t="str">
            <v>本工程位于珠海高新区唐家湾镇会同社区和那洲社区，那洲社区美丽乡村治理范围约681.25公顷，会同社区美丽乡村治理范围980.61公顷。</v>
          </cell>
          <cell r="F241">
            <v>6490.18</v>
          </cell>
        </row>
        <row r="242">
          <cell r="B242" t="str">
            <v>珠海高新区会同那洲绿道环线提升项目</v>
          </cell>
          <cell r="C242" t="str">
            <v>唐家湾镇政府</v>
          </cell>
          <cell r="D242" t="str">
            <v>高新基建</v>
          </cell>
          <cell r="E242" t="str">
            <v>那洲绿道全线（大小环线）景观提升，增加照明设计、监控设计，沿线增设驿站，对休憩点、绿道及绿道两侧边坡绿化、水沟进行景观提升，对局部道路进行基层巩固修复，对沿路围墙外立面进行统一美化处理。</v>
          </cell>
          <cell r="F242">
            <v>2477.37</v>
          </cell>
        </row>
        <row r="243">
          <cell r="B243" t="str">
            <v>高新区东岸社区微改造项目</v>
          </cell>
          <cell r="C243" t="str">
            <v>唐家湾镇政府</v>
          </cell>
          <cell r="D243" t="str">
            <v>格力建投</v>
          </cell>
          <cell r="E243" t="str">
            <v>雨污水管网改造、弱电下地、社区入口广场改造、路灯亮化、道路升级等。</v>
          </cell>
          <cell r="F243">
            <v>5628.11</v>
          </cell>
        </row>
        <row r="244">
          <cell r="B244" t="str">
            <v>唐家古镇保护与发展项目---唐乐路改造工程</v>
          </cell>
          <cell r="C244" t="str">
            <v>唐家湾镇政府</v>
          </cell>
          <cell r="D244" t="str">
            <v>高新建投</v>
          </cell>
          <cell r="E244" t="str">
            <v>道路改造长度 640.749m，红线宽度 24m，全线按市政道路标准改造。</v>
          </cell>
          <cell r="F244">
            <v>4318.95</v>
          </cell>
        </row>
        <row r="245">
          <cell r="B245" t="str">
            <v>珠海市高新区会同那洲连片打造示范区—那洲旧村范围内项目</v>
          </cell>
          <cell r="C245" t="str">
            <v>唐家湾镇政府</v>
          </cell>
          <cell r="D245" t="str">
            <v>高新基建</v>
          </cell>
          <cell r="E245" t="str">
            <v>本工程涵盖的建设内容主要包括：道路工程、管线工程、景观工程、照明工程、房屋修缮等。</v>
          </cell>
          <cell r="F245">
            <v>3391.19</v>
          </cell>
        </row>
        <row r="246">
          <cell r="B246" t="str">
            <v>珠海市高新区会同那洲连片打造示范区—那洲旧村范围内项目（二期）</v>
          </cell>
          <cell r="C246" t="str">
            <v>唐家湾镇政府</v>
          </cell>
          <cell r="D246" t="str">
            <v>高新基建</v>
          </cell>
          <cell r="E246" t="str">
            <v>项目位于高新区唐家湾镇那洲社区内，项目总建筑面积约为27004.78平方米，主要建设内容包括景观工程、道路工程、建筑工程、管线工程、强弱电迁改工程等。其中景观工程约为13000平方米；道路工程巷道宽约 4-6米，总长度约为 2200米；建筑工程有村内5栋老屋修缮、那洲艺术中心提升改造约3600平方米；管线工程总长约为2200米，七个广场给排水提升改造，约13000平方米；强弱电迁改工程，强电总长约为400米，那洲社区整村弱电下地及规整。</v>
          </cell>
          <cell r="F246">
            <v>3127</v>
          </cell>
        </row>
        <row r="247">
          <cell r="B247" t="str">
            <v>唐家古镇保护与发展项目---大同路改造工程</v>
          </cell>
          <cell r="C247" t="str">
            <v>唐家湾镇政府</v>
          </cell>
          <cell r="D247" t="str">
            <v>高新建投</v>
          </cell>
          <cell r="E247" t="str">
            <v>道路改造长度 532.308m，改造宽度 3～9m，大同路全路段按步行街标准改造。</v>
          </cell>
          <cell r="F247">
            <v>2442.78</v>
          </cell>
        </row>
        <row r="248">
          <cell r="B248" t="str">
            <v>唐家古镇保护与发展项目---唐中路改造工程</v>
          </cell>
          <cell r="C248" t="str">
            <v>唐家湾镇政府</v>
          </cell>
          <cell r="D248" t="str">
            <v>高新建投</v>
          </cell>
          <cell r="E248" t="str">
            <v>道路整体呈南北走向，南起山房路，北接唐乐路，道路改造长度 377.777m，红线宽度 18m，全线按市政道路标准改造。</v>
          </cell>
          <cell r="F248">
            <v>3990.35</v>
          </cell>
        </row>
        <row r="249">
          <cell r="B249" t="str">
            <v>淇澳农贸市场（含干货街）工程</v>
          </cell>
          <cell r="C249" t="str">
            <v>唐家湾镇政府</v>
          </cell>
          <cell r="D249" t="str">
            <v>区公建中心</v>
          </cell>
          <cell r="E249" t="str">
            <v>工程内容包括土建工程、电气工程、电梯工程、给排水工程、景观绿化工程等。</v>
          </cell>
          <cell r="F249">
            <v>971.4</v>
          </cell>
        </row>
        <row r="250">
          <cell r="B250" t="str">
            <v>唐家古镇保护与发展项目—环山路及配套截洪沟工程</v>
          </cell>
          <cell r="C250" t="str">
            <v>唐家湾镇政府</v>
          </cell>
          <cell r="D250" t="str">
            <v>高新建投</v>
          </cell>
          <cell r="E250" t="str">
            <v>环山路登山步道长度约1.5千米、截洪沟工程长度约1.2千米及配套边坡治理工程等，工程包括：给排水工程、景观工程、水工结构工程、岩土工程等。</v>
          </cell>
          <cell r="F250">
            <v>1093.28</v>
          </cell>
        </row>
        <row r="251">
          <cell r="B251" t="str">
            <v>淇澳社区综合服务中心及生态停车场工程</v>
          </cell>
          <cell r="C251" t="str">
            <v>唐家湾镇政府</v>
          </cell>
          <cell r="D251" t="str">
            <v>区公建中心</v>
          </cell>
          <cell r="E251" t="str">
            <v>本项目位于珠海高新区淇澳社区，总用地面积为8407平方米，其中建筑占地面积1270平方米，生态停车场面积1017平方米，周边环境及社区中心广场面积6120平方米，主要工程内容为新建1栋3层淇澳社区综合服务中心大楼和社区中心广场景观及停车场等。</v>
          </cell>
          <cell r="F251">
            <v>1438.14</v>
          </cell>
        </row>
        <row r="252">
          <cell r="B252" t="str">
            <v>唐家古镇市政基础设施改造项目---山房路改造工程</v>
          </cell>
          <cell r="C252" t="str">
            <v>唐家湾镇政府</v>
          </cell>
          <cell r="D252" t="str">
            <v>高新建投</v>
          </cell>
          <cell r="E252" t="str">
            <v>本工程位于珠海高新区唐家古镇，北起华夏路，南至龙庆街，建设为古镇步行街，设计总长度526米，主要建设内容包括绿化工程、景观工程、管线工程、水工结构工程、照明工程、临时交通工程等。</v>
          </cell>
          <cell r="F252">
            <v>1471.44</v>
          </cell>
        </row>
        <row r="253">
          <cell r="B253" t="str">
            <v>唐家古镇保护与发展项目—唐乐社区3号泵站及周边环境提升工程</v>
          </cell>
          <cell r="C253" t="str">
            <v>唐家湾镇政府</v>
          </cell>
          <cell r="D253" t="str">
            <v>高新建投</v>
          </cell>
          <cell r="E253" t="str">
            <v>工程位于珠海市高新区山房路与华夏路交界，包含污水提升泵站一处、景观廊亭一座、山房路口及路靠原明园酒楼一侧的景观提升工程等。</v>
          </cell>
          <cell r="F253">
            <v>352.69</v>
          </cell>
        </row>
        <row r="254">
          <cell r="B254" t="str">
            <v>唐家古镇保护与发展项目---建设指挥部配套工程</v>
          </cell>
          <cell r="C254" t="str">
            <v>唐家湾镇政府</v>
          </cell>
          <cell r="D254" t="str">
            <v>高新建投</v>
          </cell>
          <cell r="E254" t="str">
            <v>本工程位于珠海高新区山房路主要建设内容为旧楼房翻新装修，配套室外景观绿化、安防监控设施等。</v>
          </cell>
          <cell r="F254">
            <v>146.08</v>
          </cell>
        </row>
        <row r="255">
          <cell r="B255" t="str">
            <v>会同宅基地周边环境提升及配套设施工程</v>
          </cell>
          <cell r="C255" t="str">
            <v>唐家湾镇政府</v>
          </cell>
          <cell r="D255" t="str">
            <v>区公建中心</v>
          </cell>
          <cell r="E255" t="str">
            <v>项目位于会同社区，主要建设内容为地面铺装，给排水工程，电气工程，周边绿化种植及配套活动场地等，地面铺装和绿化面积约10000平方米。</v>
          </cell>
          <cell r="F255">
            <v>628.05</v>
          </cell>
        </row>
        <row r="256">
          <cell r="B256" t="str">
            <v>唐家古镇市政基础设施改造项目--龙庆街道路改造工程</v>
          </cell>
          <cell r="C256" t="str">
            <v>唐家湾镇政府</v>
          </cell>
          <cell r="D256" t="str">
            <v>高新建投</v>
          </cell>
          <cell r="E256" t="str">
            <v>本工程位于珠海高新区唐家古镇，南起唐南路，北至山房路，建设为古镇步行街，设计总长度239米，主要建设内容包括绿化工程、景观工程、管线工程、水工结构工程、照明工程、临时交通工程等。</v>
          </cell>
          <cell r="F256">
            <v>738.79</v>
          </cell>
        </row>
        <row r="257">
          <cell r="B257" t="str">
            <v>高新区社区综合服务中心工程</v>
          </cell>
          <cell r="C257" t="str">
            <v>唐家湾镇政府</v>
          </cell>
          <cell r="D257" t="str">
            <v>区公建中心</v>
          </cell>
          <cell r="E257" t="str">
            <v>本项目占地面积约3116㎡， 总建筑面积6248㎡，其中地上建筑面积约为4441平方米，地下建筑面积约为1807.18平方米，项目总投资约3329.01万元。建设内容主要为方型建筑一栋，设置有内庭院，建筑主体地上7层，地下1层。主要工程内容建筑、结构、给排水、建筑电气(强电，弱电)、空调、通风、消防、人防、防雷、绿化、景观及管线等。</v>
          </cell>
          <cell r="F257">
            <v>3392</v>
          </cell>
        </row>
        <row r="258">
          <cell r="B258" t="str">
            <v>高新区社区集体经济三资监管交易中心工程</v>
          </cell>
          <cell r="C258" t="str">
            <v>唐家湾镇政府</v>
          </cell>
          <cell r="D258" t="str">
            <v>区公建中心</v>
          </cell>
          <cell r="E258" t="str">
            <v>位于高新区金峰中路208号金鼎镇政府大院内，新建一栋两层高，建筑面积约700平方米的三资交易中心，包括土建、安装、室内装修、室外配套等。</v>
          </cell>
          <cell r="F258">
            <v>287.72</v>
          </cell>
        </row>
        <row r="259">
          <cell r="B259" t="str">
            <v>珠海高新区科创北消防新建项目</v>
          </cell>
          <cell r="C259" t="str">
            <v>区应急管理局</v>
          </cell>
          <cell r="D259" t="str">
            <v>区公建中心</v>
          </cell>
          <cell r="E259" t="str">
            <v>本工程位于高新区新沙五路北、新湾七路西侧，项目用地面积约7,673.07平方米，项目总建筑面积9,343.30平方米，其中地上建筑面积为5,928.30平方米，主要包括一级消防站、消防救援站、及配套架空层；地下建筑面积3,415平方米，主要包括人防地下车库、地下消防救援训练场、消防水池及水泵房等。主要建设内容包括修建备勤楼、执勤楼、训练楼。</v>
          </cell>
          <cell r="F259">
            <v>5651.85</v>
          </cell>
        </row>
        <row r="260">
          <cell r="B260" t="str">
            <v>消防民生实事综合建设项目</v>
          </cell>
          <cell r="C260" t="str">
            <v>区应急管理局</v>
          </cell>
          <cell r="D260" t="str">
            <v>区应急管理局</v>
          </cell>
          <cell r="E260" t="str">
            <v>推广简易消防设施（烟感探测器和简易喷淋设施）、市政道路室外消火栓监测装置、消防主机联网装置、消控室在离岗监测设备、消防车通道占用监测设备、消防管网压力及液位监测设备、独立式智能烟感报警器、智慧微型断路器等案装和运维服务。</v>
          </cell>
          <cell r="F260">
            <v>1632.6612</v>
          </cell>
        </row>
        <row r="261">
          <cell r="B261" t="str">
            <v>银星小型消防站</v>
          </cell>
          <cell r="C261" t="str">
            <v>区应急管理局</v>
          </cell>
          <cell r="D261" t="str">
            <v>区应急管理局</v>
          </cell>
          <cell r="E261" t="str">
            <v>项目用地面积2000㎡，建筑面积1000㎡，建设内容包括备勤值班室、消防车库、食堂、消防器材室等。</v>
          </cell>
          <cell r="F261">
            <v>379.461</v>
          </cell>
        </row>
        <row r="262">
          <cell r="B262" t="str">
            <v>高新区专业应急队伍训练基地建设工程</v>
          </cell>
          <cell r="C262" t="str">
            <v>区应急管理局</v>
          </cell>
          <cell r="D262" t="str">
            <v>区公建中心</v>
          </cell>
          <cell r="E262" t="str">
            <v>本工程位于高新区唐家油库南侧，石坑山山脚。总用地面积为5316.61㎡。建筑总面积为10800㎡，地下建筑面积（不计容）350㎡，地上建筑面积10450㎡；主要建设内容包括业务用房和辅助用房、三防办及森林防火物资储备库、室外训练场地等。总停车位24个。</v>
          </cell>
          <cell r="F262">
            <v>4730.77</v>
          </cell>
        </row>
        <row r="263">
          <cell r="B263" t="str">
            <v>区应急指挥综合建设项目——高新区城市安全风险监测预警平台及区应急指挥中心建设项目</v>
          </cell>
          <cell r="C263" t="str">
            <v>区应急管理局</v>
          </cell>
          <cell r="D263" t="str">
            <v>区应急管理局</v>
          </cell>
          <cell r="E263" t="str">
            <v>项目建设区应急指挥中心场所，配置融合通信等信息化设备；对三防、森林防灭火系统进行本地化部署和适配；通过汇聚接入数字高新以及各部门已有城市安全数据，并针对三防、森火、燃气等重点领域，新增布设前端物联网传感器和移动监测设备；扩展强化现后方通讯手段，建设车载现场调度系统，增置泵车、设备运输车等应急处置系统，提高应急处置保障能力支撑。</v>
          </cell>
          <cell r="F263">
            <v>935.87</v>
          </cell>
        </row>
        <row r="264">
          <cell r="B264" t="str">
            <v>2017年高新区防火林带抚育及新建消防设施工程</v>
          </cell>
          <cell r="C264" t="str">
            <v>区应急管理局</v>
          </cell>
          <cell r="D264" t="str">
            <v>区公建中心</v>
          </cell>
          <cell r="E264" t="str">
            <v>对高新区防火林带进行抚育。</v>
          </cell>
          <cell r="F264">
            <v>360</v>
          </cell>
        </row>
        <row r="265">
          <cell r="B265" t="str">
            <v>2016年珠海高新区新建高位蓄水池及生物防火林带幼林抚育工程</v>
          </cell>
          <cell r="C265" t="str">
            <v>区应急管理局</v>
          </cell>
          <cell r="D265" t="str">
            <v>区公建中心</v>
          </cell>
          <cell r="E265" t="str">
            <v>清理林带周边灌木及补种苗木等及增加高位水池。</v>
          </cell>
          <cell r="F265">
            <v>175</v>
          </cell>
        </row>
        <row r="266">
          <cell r="B266" t="str">
            <v>2016年春季生物防火林带维护工程</v>
          </cell>
          <cell r="C266" t="str">
            <v>区应急管理局</v>
          </cell>
          <cell r="D266" t="str">
            <v>区公建中心</v>
          </cell>
          <cell r="E266" t="str">
            <v>清理林带周边灌木及补种苗木等。</v>
          </cell>
          <cell r="F266">
            <v>52.08</v>
          </cell>
        </row>
        <row r="267">
          <cell r="B267" t="str">
            <v>珠海高新区唐家湾园区精神堡垒项目</v>
          </cell>
          <cell r="C267" t="str">
            <v>区科技产业局</v>
          </cell>
          <cell r="D267" t="str">
            <v>高华城资</v>
          </cell>
          <cell r="E267" t="str">
            <v>本项目初定在唐家湾园区设置 11 个户外标牌点，分别为南软路口、珠海北站、兴北路交新湾七路路口、下栅检查站、南软办税服务厅门前、那洲路口、金凤路东侧、唐家湾站、大浪湾、淇澳红树林入口、金峰西路与岐关路交汇处，后续可根据实际情况增加相关点位。</v>
          </cell>
          <cell r="F267">
            <v>370.09</v>
          </cell>
        </row>
        <row r="268">
          <cell r="B268" t="str">
            <v>高新区“一网统管”基础服务平台</v>
          </cell>
          <cell r="C268" t="str">
            <v>区党政办（政数局）</v>
          </cell>
          <cell r="D268" t="str">
            <v>区党政办（政数局）</v>
          </cell>
          <cell r="E268" t="str">
            <v>通过搭建“一网统管”基础能力平台，包括粤治慧基础平台、数据融合平台、指标能力平台、协同管理平台、监督管理平台等，打造基础平台支撑能力，实现与现有信息化系统的互融互通，并与省市一网统管平台实现数据互联互通；推动建立城市运行分析模型；通过建设协同管理标准、监督管理标准以及城市运行指标等标准框架，建立“一网统管”运维、运行管理体系及保障措施。</v>
          </cell>
          <cell r="F268">
            <v>684.89</v>
          </cell>
        </row>
        <row r="269">
          <cell r="B269" t="str">
            <v>珠海（国家）高新技术产业开发区管理委员会党政办公室电子公文系统国产化改造工程</v>
          </cell>
          <cell r="C269" t="str">
            <v>区党政办</v>
          </cell>
          <cell r="D269" t="str">
            <v>区党政办</v>
          </cell>
          <cell r="E269" t="str">
            <v>主要内容包括高新区办公自动化系统和干部人事档案管理系统进行国产化改造。</v>
          </cell>
          <cell r="F269">
            <v>678.578</v>
          </cell>
        </row>
        <row r="270">
          <cell r="B270" t="str">
            <v>淇澳红色美丽乡村建设项目</v>
          </cell>
          <cell r="C270" t="str">
            <v>区党群工作部</v>
          </cell>
          <cell r="D270" t="str">
            <v>高新基建</v>
          </cell>
          <cell r="E270" t="str">
            <v>淇澳红色美丽乡村建设项目位于珠海市高新区淇澳岛，自淇澳岛入口起，沿主要道路环村域中心一圈，总体研究范围约为23.8平方公里，核心研究范围约为100公顷。工程建设主要内容包括：建筑工程、景观工程以及市政工程等。</v>
          </cell>
          <cell r="F270">
            <v>5558.96</v>
          </cell>
        </row>
        <row r="271">
          <cell r="B271" t="str">
            <v>外沙排洪渠修复工程</v>
          </cell>
          <cell r="C271" t="str">
            <v>区住房城乡建设局</v>
          </cell>
          <cell r="D271" t="str">
            <v>高新建投</v>
          </cell>
          <cell r="E271" t="str">
            <v>工程位于广澳高速与中珠渠交汇处，内容包括新建一座2孔4.3*1.25米钢筋砼箱涵</v>
          </cell>
          <cell r="F271">
            <v>17.45</v>
          </cell>
        </row>
        <row r="272">
          <cell r="B272" t="str">
            <v>金鼎关中及东岸败家围排洪渠修复工程</v>
          </cell>
          <cell r="C272" t="str">
            <v>区住房城乡建设局</v>
          </cell>
          <cell r="D272" t="str">
            <v>高新建投</v>
          </cell>
          <cell r="E272" t="str">
            <v>本工程位于高社区关中排洪渠及东岸败家围排洪渠。主要工程内容包括在关中排洪渠出口新建全长18米浆砌片石挡土墙和新建6级 50x30cm浆砌片石台阶；在败家围排洪渠挡墙塌处进行拆除重砌。</v>
          </cell>
          <cell r="F272">
            <v>26.17</v>
          </cell>
        </row>
        <row r="273">
          <cell r="B273" t="str">
            <v>特区二线公路金鼎劳动教养所路段道路抢修工程</v>
          </cell>
          <cell r="C273" t="str">
            <v>区住房城乡建设局</v>
          </cell>
          <cell r="D273" t="str">
            <v>高新建投</v>
          </cell>
          <cell r="E273" t="str">
            <v>本工程位于特区二线公路金鼎劳动教养所路段，对道路坍塌抢修。</v>
          </cell>
          <cell r="F273">
            <v>31.36</v>
          </cell>
        </row>
        <row r="274">
          <cell r="B274" t="str">
            <v>佳能分工场项目周边绿化工程</v>
          </cell>
          <cell r="C274" t="str">
            <v>区住房城乡建设局</v>
          </cell>
          <cell r="D274" t="str">
            <v>高新建投</v>
          </cell>
          <cell r="E274" t="str">
            <v>本项目位于高新区西北部，金杯路的延长段。主要工程内容包括道路工程、生活区绿化、临时绿化、规划路绿化、围墙放坡和绿化、排洪渠旁人行道工程等。</v>
          </cell>
          <cell r="F274">
            <v>243.81</v>
          </cell>
        </row>
        <row r="275">
          <cell r="B275" t="str">
            <v>金鼎金环东路(佳能段)路灯工程</v>
          </cell>
        </row>
        <row r="275">
          <cell r="D275" t="str">
            <v>高新建投</v>
          </cell>
          <cell r="E275" t="str">
            <v>本工程位于金鼎金环东路佳能公司路段。主要工程内容包括安装 12 米单挑 LED 路灯 18 套、15 米单挑 LED 路灯4 套，铺设335 米电力电缆和 154 米无碱玻璃钢管等。</v>
          </cell>
          <cell r="F275">
            <v>47.53</v>
          </cell>
        </row>
        <row r="276">
          <cell r="B276" t="str">
            <v>金峰西路延长段</v>
          </cell>
          <cell r="C276" t="str">
            <v>区住房城乡建设局</v>
          </cell>
          <cell r="D276" t="str">
            <v>高新建投</v>
          </cell>
          <cell r="E276" t="str">
            <v>/</v>
          </cell>
          <cell r="F276" t="str">
            <v>/</v>
          </cell>
        </row>
      </sheetData>
      <sheetData sheetId="3">
        <row r="4">
          <cell r="B4" t="str">
            <v>项目名称</v>
          </cell>
          <cell r="C4" t="str">
            <v>牵头责任单位</v>
          </cell>
          <cell r="D4" t="str">
            <v>建设
单位</v>
          </cell>
          <cell r="E4" t="str">
            <v>建设内容及规模</v>
          </cell>
          <cell r="F4" t="str">
            <v>总投资</v>
          </cell>
          <cell r="G4" t="str">
            <v>建设起止年限</v>
          </cell>
          <cell r="H4" t="str">
            <v>建设性质</v>
          </cell>
          <cell r="I4" t="str">
            <v>立项批复文号</v>
          </cell>
          <cell r="J4" t="str">
            <v>累计至2023年底完成投资额</v>
          </cell>
          <cell r="K4" t="str">
            <v>2024年投资计划</v>
          </cell>
          <cell r="L4" t="str">
            <v>2024年投资调整计划</v>
          </cell>
        </row>
        <row r="6">
          <cell r="B6" t="str">
            <v>2</v>
          </cell>
          <cell r="C6" t="str">
            <v>3</v>
          </cell>
          <cell r="D6" t="str">
            <v>4</v>
          </cell>
          <cell r="E6" t="str">
            <v>5</v>
          </cell>
          <cell r="F6" t="str">
            <v>6</v>
          </cell>
          <cell r="G6" t="str">
            <v>7</v>
          </cell>
          <cell r="H6" t="str">
            <v>8</v>
          </cell>
          <cell r="I6" t="str">
            <v>9</v>
          </cell>
          <cell r="J6" t="str">
            <v>10</v>
          </cell>
          <cell r="K6" t="str">
            <v>11</v>
          </cell>
          <cell r="L6" t="str">
            <v>12</v>
          </cell>
        </row>
        <row r="7">
          <cell r="F7">
            <v>897399.6</v>
          </cell>
        </row>
        <row r="7">
          <cell r="J7">
            <v>585722.944</v>
          </cell>
          <cell r="K7">
            <v>205241.842470588</v>
          </cell>
        </row>
        <row r="8">
          <cell r="B8" t="str">
            <v>珠海市金溪大道新建工程（高新区段一期）</v>
          </cell>
          <cell r="C8" t="str">
            <v>区住房城乡建设局</v>
          </cell>
          <cell r="D8" t="str">
            <v>高新基建</v>
          </cell>
          <cell r="E8" t="str">
            <v>本项目位于金唐西路与金环路交叉路口，主要建设内容包括道路工程、桥涵工程、管线工程、照明工程、交通及安监工程、景绿化工程等。新建道路总长为2066米，红线宽45米；其中起点桥梁长380米，宽度27米。</v>
          </cell>
          <cell r="F8">
            <v>33995.63</v>
          </cell>
          <cell r="G8" t="str">
            <v>2021-2024</v>
          </cell>
          <cell r="H8" t="str">
            <v>续建</v>
          </cell>
          <cell r="I8" t="str">
            <v>珠高发投审〔2022〕3号</v>
          </cell>
          <cell r="J8">
            <v>20100</v>
          </cell>
          <cell r="K8">
            <v>2200</v>
          </cell>
          <cell r="L8">
            <v>5500</v>
          </cell>
        </row>
        <row r="9">
          <cell r="B9" t="str">
            <v>珠海市高新区金溪大道（高新区段二期）新建工程</v>
          </cell>
          <cell r="C9" t="str">
            <v>区住房城乡建设局</v>
          </cell>
          <cell r="D9" t="str">
            <v>高新基建</v>
          </cell>
          <cell r="E9" t="str">
            <v>建设长度约1.8km，红线宽度45m。</v>
          </cell>
          <cell r="F9">
            <v>25587.78</v>
          </cell>
          <cell r="G9" t="str">
            <v>2022-2024</v>
          </cell>
          <cell r="H9" t="str">
            <v>续建</v>
          </cell>
          <cell r="I9" t="str">
            <v>珠高发投审〔2022〕46号</v>
          </cell>
          <cell r="J9">
            <v>7833.7</v>
          </cell>
          <cell r="K9">
            <v>11194</v>
          </cell>
          <cell r="L9">
            <v>7500</v>
          </cell>
        </row>
        <row r="10">
          <cell r="B10" t="str">
            <v>广东省珠海市大湾区智造产业园及配套服务设施项目-二线公路改造提升及衔接通道工程</v>
          </cell>
          <cell r="C10" t="str">
            <v>区住房城乡建设局</v>
          </cell>
          <cell r="D10" t="str">
            <v>华发集团</v>
          </cell>
          <cell r="E10" t="str">
            <v>包括3条道路、3条排洪渠及3段电力隧道；市政道路包括次干路二线公路、主干路金丰一路以及支路550kv金鼎站配套路，设计总长约7.92km；排洪渠包括甲背坑排洪渠、谭井排洪渠、谭井水库排洪渠共3条排洪渠，总长约1.0km；电力隧道包括金鼎站进站路、二线公路段（金园五路~金园二路）电力隧道，设计总长约1.47km。</v>
          </cell>
          <cell r="F10">
            <v>47657.32</v>
          </cell>
          <cell r="G10" t="str">
            <v>2022-2024</v>
          </cell>
          <cell r="H10" t="str">
            <v>续建</v>
          </cell>
          <cell r="I10" t="str">
            <v>珠高发投审〔2022〕68号</v>
          </cell>
          <cell r="J10">
            <v>30500</v>
          </cell>
          <cell r="K10">
            <v>8000</v>
          </cell>
          <cell r="L10">
            <v>7000</v>
          </cell>
        </row>
        <row r="11">
          <cell r="B11" t="str">
            <v>广东省珠海市大湾区智造产业园及配套服务设施项目-五桂山高位水池及金鼎2#泵站</v>
          </cell>
          <cell r="C11" t="str">
            <v>区住房城乡建设局</v>
          </cell>
          <cell r="D11" t="str">
            <v>华发集团</v>
          </cell>
          <cell r="E11" t="str">
            <v>新建一座五桂山高位水池，规划容积10000立方米，池底高程50米；新建一座加压泵站，规划规模2500立方米/小时，已经配建管道总长约2.8千米</v>
          </cell>
          <cell r="F11">
            <v>9064.29</v>
          </cell>
          <cell r="G11" t="str">
            <v>2022-2024</v>
          </cell>
          <cell r="H11" t="str">
            <v>续建</v>
          </cell>
          <cell r="I11" t="str">
            <v>珠高发投审〔2022〕76号</v>
          </cell>
          <cell r="J11">
            <v>5000</v>
          </cell>
          <cell r="K11">
            <v>2400</v>
          </cell>
          <cell r="L11">
            <v>2400</v>
          </cell>
        </row>
        <row r="12">
          <cell r="B12" t="str">
            <v>二线公路外5处裸露山体复绿工程</v>
          </cell>
          <cell r="C12" t="str">
            <v>区住房城乡建设局</v>
          </cell>
          <cell r="D12" t="str">
            <v>高华城资</v>
          </cell>
          <cell r="E12" t="str">
            <v>项目面积约55.24公顷，包含清理坡面、客土喷播、挡土堤、截水沟、排水沟、种植乔木、种植灌木等内容。</v>
          </cell>
          <cell r="F12">
            <v>4499.17</v>
          </cell>
          <cell r="G12" t="str">
            <v>2021-2025</v>
          </cell>
          <cell r="H12" t="str">
            <v>续建</v>
          </cell>
          <cell r="I12" t="str">
            <v>珠高发投审〔2022〕56号</v>
          </cell>
          <cell r="J12">
            <v>4499.17</v>
          </cell>
          <cell r="K12">
            <v>1020</v>
          </cell>
          <cell r="L12">
            <v>2450</v>
          </cell>
        </row>
        <row r="13">
          <cell r="B13" t="str">
            <v>珠海市高新区500kV金鼎站配套市政电缆隧道新建工程</v>
          </cell>
          <cell r="C13" t="str">
            <v>区住房城乡建设局</v>
          </cell>
          <cell r="D13" t="str">
            <v>格力建投</v>
          </cell>
          <cell r="E13" t="str">
            <v>本工程（项目编码：2205-440400-04-01-331945）位于珠海市高新区金鼎片区，新建220KV电缆隧道，起点二线公路，终点接金溪珠海高新技术产业开发区发展改革和财政金融局文件大道电缆隧道，采用单舱、双舱结合形式，全长约3.96km，其中二线公路-金环路段新建十二回路220KV双舱电缆隧道，长度约0.84km，断面外尺寸B*H=6.7*4.0，局部顶管段为2个Ф3.5m内径圆形电缆隧道；金环路段新建六回路220KV单舱电缆隧道，长度约3.12km，断面外尺寸B*H=3.6*4.0m；项目建设主要内容包括基坑支护工程、主体结构工程、工艺工程、通风工程、保护及拆除恢复工程。</v>
          </cell>
          <cell r="F13">
            <v>34813</v>
          </cell>
          <cell r="G13" t="str">
            <v>2023-2025</v>
          </cell>
          <cell r="H13" t="str">
            <v>续建</v>
          </cell>
          <cell r="I13" t="str">
            <v>珠高发投审〔2022〕75号</v>
          </cell>
          <cell r="J13">
            <v>7100</v>
          </cell>
          <cell r="K13">
            <v>10000</v>
          </cell>
          <cell r="L13">
            <v>15000</v>
          </cell>
        </row>
        <row r="14">
          <cell r="B14" t="str">
            <v>珠海市高新区220kV永丰站配套市政电缆隧道新建工程（一期）</v>
          </cell>
          <cell r="C14" t="str">
            <v>区住房城乡建设局</v>
          </cell>
          <cell r="D14" t="str">
            <v>格力建投</v>
          </cell>
          <cell r="E14" t="str">
            <v>本工程一期实施二线公路、金鼎西路、金环路、中珠渠北路、中珠渠南路。一期建设内容包括新建 220kV 四回路电力隧道约 3.28km，采用单舱形式，断面尺寸B×H=2.80m×2.60m；新建 110kV 六回路电缆沟，约 5.39km，断面尺寸 B×H=2.06m×2.68m。</v>
          </cell>
          <cell r="F14">
            <v>46450</v>
          </cell>
          <cell r="G14" t="str">
            <v>2023-2025</v>
          </cell>
          <cell r="H14" t="str">
            <v>续建</v>
          </cell>
          <cell r="I14" t="str">
            <v>珠高发投审〔2023〕10号</v>
          </cell>
          <cell r="J14">
            <v>11000</v>
          </cell>
          <cell r="K14">
            <v>9000</v>
          </cell>
          <cell r="L14">
            <v>12000</v>
          </cell>
        </row>
        <row r="15">
          <cell r="B15" t="str">
            <v>金唐东路（二期）工程</v>
          </cell>
          <cell r="C15" t="str">
            <v>区住房城乡建设局</v>
          </cell>
          <cell r="D15" t="str">
            <v>交通集团</v>
          </cell>
          <cell r="E15" t="str">
            <v>项目起点接现状金唐东路（一期）、与哈工大延长线Ｔ型平面交叉，路线以隧道形式穿越小南山北路、同时穿越中大建设用地，于唐南路以西出洞，分别与唐南路、港湾大道平面交叉，建设规模为新建长约2.3公里双向4车道城市次干路，其中隧道长度约2.3公里，隧道预留双向6车道宽度。</v>
          </cell>
          <cell r="F15">
            <v>62380.17</v>
          </cell>
          <cell r="G15" t="str">
            <v>2020-2024</v>
          </cell>
          <cell r="H15" t="str">
            <v>续建</v>
          </cell>
          <cell r="I15" t="str">
            <v>珠高发投审〔 2019〕60号</v>
          </cell>
          <cell r="J15">
            <v>52163</v>
          </cell>
          <cell r="K15">
            <v>5000</v>
          </cell>
          <cell r="L15">
            <v>11000</v>
          </cell>
        </row>
        <row r="16">
          <cell r="B16" t="str">
            <v>珠海市高新区京珠西B组团配套市政基础设施新建工程</v>
          </cell>
          <cell r="C16" t="str">
            <v>区住房城乡建设局</v>
          </cell>
          <cell r="D16" t="str">
            <v>高新基建</v>
          </cell>
          <cell r="E16" t="str">
            <v>本片区位于中珠排洪渠与金鼎东路交界北侧，地块总面积约40ha，建设内容包括5条道路（2.19km)及场地平整。</v>
          </cell>
          <cell r="F16">
            <v>7013.32</v>
          </cell>
          <cell r="G16" t="str">
            <v>2022-2024</v>
          </cell>
          <cell r="H16" t="str">
            <v>续建</v>
          </cell>
          <cell r="I16" t="str">
            <v>珠高发投审〔2022〕34号</v>
          </cell>
          <cell r="J16">
            <v>1800</v>
          </cell>
          <cell r="K16">
            <v>140</v>
          </cell>
          <cell r="L16">
            <v>700</v>
          </cell>
        </row>
        <row r="17">
          <cell r="B17" t="str">
            <v>珠海市高新区排水管网病害修复工程一期工程</v>
          </cell>
          <cell r="C17" t="str">
            <v>区住房城乡建设局</v>
          </cell>
          <cell r="D17" t="str">
            <v>珠海供排水管网有限公司</v>
          </cell>
          <cell r="E17" t="str">
            <v>珠海市高新区排水管网病害修复工程一期工程共修复北围、金鼎、唐家、前环、鸡山、后环等片区内市政道路约28条，其中开挖修复污水管长度约3.75km;开挖修复雨水管长度约为3.2km;CIPP紫外线光固化整修长度约0.9km;CIPP点状原位固化修复约337环。</v>
          </cell>
          <cell r="F17">
            <v>4200</v>
          </cell>
          <cell r="G17" t="str">
            <v>2023-2024</v>
          </cell>
          <cell r="H17" t="str">
            <v>续建</v>
          </cell>
          <cell r="I17" t="str">
            <v>珠高发投审〔2022〕72号</v>
          </cell>
          <cell r="J17">
            <v>2169</v>
          </cell>
          <cell r="K17">
            <v>4000</v>
          </cell>
          <cell r="L17">
            <v>2000</v>
          </cell>
        </row>
        <row r="18">
          <cell r="B18" t="str">
            <v>淇澳红树林路工程</v>
          </cell>
          <cell r="C18" t="str">
            <v>区住房城乡建设局</v>
          </cell>
          <cell r="D18" t="str">
            <v>区公建中心</v>
          </cell>
          <cell r="E18" t="str">
            <v>本工程位于珠海市高新区唐家湾片区淇澳岛，线路总体呈北西走向，项目起点位于淇澳环岛路（东线），项目终点接在建的红林路（X588），路线全长2020.17m。本项目工作范围含道路工程、管线工程、箱涵工程、交通工程、景观工程、照明工程等。</v>
          </cell>
          <cell r="F18">
            <v>14265</v>
          </cell>
          <cell r="G18" t="str">
            <v>2022-2024</v>
          </cell>
          <cell r="H18" t="str">
            <v>续建</v>
          </cell>
          <cell r="I18" t="str">
            <v>珠高发投〔2020〕25号</v>
          </cell>
          <cell r="J18">
            <v>14265</v>
          </cell>
          <cell r="K18">
            <v>3500</v>
          </cell>
          <cell r="L18">
            <v>3600</v>
          </cell>
        </row>
        <row r="19">
          <cell r="B19" t="str">
            <v>珠海市高新区金鼎东路（金环路-中珠渠南路段）配套道路新建工程</v>
          </cell>
          <cell r="C19" t="str">
            <v>区住房城乡建设局</v>
          </cell>
          <cell r="D19" t="str">
            <v>区公建中心</v>
          </cell>
          <cell r="E19" t="str">
            <v>项目位于珠海高新区的金鼎片区，工程建设内容包含1条市政道路、1座桥梁和1条市政排洪渠和1座临时钢便桥。项目实施内容包括道路工程、污水工程、雨水工程、桥涵工程、排洪渠工程、给水工程、预留沟工程、缆线管廊工程、照明工程、绿化景观工程、安监工程、交通设施、海绵城市工程、预留燃气管位等。</v>
          </cell>
          <cell r="F19">
            <v>8438.77</v>
          </cell>
          <cell r="G19" t="str">
            <v>2022-2024</v>
          </cell>
          <cell r="H19" t="str">
            <v>续建</v>
          </cell>
          <cell r="I19" t="str">
            <v>珠高发投审〔2022〕117号</v>
          </cell>
          <cell r="J19">
            <v>8438.77</v>
          </cell>
          <cell r="K19">
            <v>4000</v>
          </cell>
          <cell r="L19">
            <v>4000</v>
          </cell>
        </row>
        <row r="20">
          <cell r="B20" t="str">
            <v>广东省珠海市大湾区智造产业园及配套服务设施项目-ABCD片区市政配套工程</v>
          </cell>
          <cell r="C20" t="str">
            <v>区住房城乡建设局</v>
          </cell>
          <cell r="D20" t="str">
            <v>华发集团</v>
          </cell>
          <cell r="E20" t="str">
            <v>包括9条道路、2条排洪渠及4条截洪沟；市政道路包括规划一路、规划二路等9条支路，设计总长约4.60km；排洪渠包括五桂山2#排洪渠、河屋坑排洪渠共2条排洪渠，总长约1.23km；截洪沟共4条，设计总长约1.20km。</v>
          </cell>
          <cell r="F20">
            <v>14000.15</v>
          </cell>
          <cell r="G20" t="str">
            <v>2022-2024</v>
          </cell>
          <cell r="H20" t="str">
            <v>续建</v>
          </cell>
          <cell r="I20" t="str">
            <v>珠高发投审〔2022〕77号</v>
          </cell>
          <cell r="J20">
            <v>6000</v>
          </cell>
          <cell r="K20">
            <v>1700</v>
          </cell>
          <cell r="L20">
            <v>1500</v>
          </cell>
        </row>
        <row r="21">
          <cell r="B21" t="str">
            <v>高新区智慧水务工程</v>
          </cell>
          <cell r="C21" t="str">
            <v>区住房城乡建设局</v>
          </cell>
          <cell r="D21" t="str">
            <v>高华城资</v>
          </cell>
          <cell r="E21" t="str">
            <v>1.智慧水务管理平台；
2.30个污水管网监测点；
3.27处河涌水系监测点
4.3处内涝监测点；
5.11处水闸监测点；
6.7处海堤监测点；
7.3个水库监测点。</v>
          </cell>
          <cell r="F21">
            <v>1315.88</v>
          </cell>
          <cell r="G21" t="str">
            <v>2022-2024</v>
          </cell>
          <cell r="H21" t="str">
            <v>续建</v>
          </cell>
          <cell r="I21" t="str">
            <v>珠高发投审〔2023〕2号</v>
          </cell>
          <cell r="J21">
            <v>1315.88</v>
          </cell>
          <cell r="K21">
            <v>1250</v>
          </cell>
          <cell r="L21">
            <v>145</v>
          </cell>
        </row>
        <row r="22">
          <cell r="B22" t="str">
            <v>珠海市高新区东岸留思山片区滞泄洪提升项目</v>
          </cell>
          <cell r="C22" t="str">
            <v>区住房城乡建设局</v>
          </cell>
          <cell r="D22" t="str">
            <v>高新基建</v>
          </cell>
          <cell r="E22" t="str">
            <v>本项目位于留思山东侧，总占地面积约21.9公顷，其中水面积4.7公顷,陆域面积17.2公顷。项目主要建设内容包括：泄滞洪水道、6米宽。</v>
          </cell>
          <cell r="F22">
            <v>6111.69</v>
          </cell>
          <cell r="G22" t="str">
            <v>2022-2024</v>
          </cell>
          <cell r="H22" t="str">
            <v>续建</v>
          </cell>
          <cell r="I22" t="str">
            <v>珠高发投审〔2023〕1号</v>
          </cell>
          <cell r="J22">
            <v>1395</v>
          </cell>
          <cell r="K22">
            <v>4336</v>
          </cell>
          <cell r="L22">
            <v>3400</v>
          </cell>
        </row>
        <row r="23">
          <cell r="B23" t="str">
            <v>珠海市高新区金鼎山南片区配套基础设施新建工程</v>
          </cell>
          <cell r="C23" t="str">
            <v>区住房城乡建设局</v>
          </cell>
          <cell r="D23" t="str">
            <v>高新基建</v>
          </cell>
          <cell r="E23" t="str">
            <v>本工程（项目编码：2201-440402-04-01-920537）位于高新区金鼎片区，新建4条道路，道路总长1820米。其中金园路长约500米，宽34米；规划一路长约307米，宽20米；规划二路长约550米，宽20米；规划三路长约463米，宽20米。场地平整面积约108,385.78平方米，修建排洪渠长575.64米,断截面6*3米。建设内容包括道路工程、配套市政给水、污水和雨水、照明电缆沟及通信沟设计等。</v>
          </cell>
          <cell r="F23">
            <v>10066.24</v>
          </cell>
          <cell r="G23" t="str">
            <v>2022-2024</v>
          </cell>
          <cell r="H23" t="str">
            <v>续建</v>
          </cell>
          <cell r="I23" t="str">
            <v>珠高发投审〔2022〕48号</v>
          </cell>
          <cell r="J23">
            <v>5874</v>
          </cell>
          <cell r="K23">
            <v>2800</v>
          </cell>
          <cell r="L23">
            <v>2800</v>
          </cell>
        </row>
        <row r="24">
          <cell r="B24" t="str">
            <v>2023年度珠海市高新区老旧小区改造提升工程</v>
          </cell>
          <cell r="C24" t="str">
            <v>区住房城乡建设局</v>
          </cell>
          <cell r="D24" t="str">
            <v>区公建中心</v>
          </cell>
          <cell r="E24" t="str">
            <v>龙珠花园、丁婶花园、 唐家花园、唐家乐园、唐家供水楼等个城镇老旧小区改造工程。5个城镇老旧小区改造工程。建设内容：
1.建筑本体修缮：楼梯和公共空间修缮；
2.基础设施改造：小区道路整治、给排水设施改造、供配电和照明设施改造、智慧设施改造建设、燃气设施改造、垃圾分类与环卫设施改造、消防安全保障、无障碍设施改造等；
3.小区环境整治：小区风貌整治、公共空间改造、绿化环境整治、停车设施整治、标识系统改造；
4.服务设施提升：文体活动设施改造、功能性服务设施改造等。</v>
          </cell>
          <cell r="F24">
            <v>2376.09</v>
          </cell>
          <cell r="G24" t="str">
            <v>2023-2024</v>
          </cell>
          <cell r="H24" t="str">
            <v>续建</v>
          </cell>
          <cell r="I24" t="str">
            <v>珠高发投审〔2023〕12号</v>
          </cell>
          <cell r="J24">
            <v>1126.09</v>
          </cell>
          <cell r="K24">
            <v>1250</v>
          </cell>
          <cell r="L24">
            <v>1250</v>
          </cell>
        </row>
        <row r="25">
          <cell r="B25" t="str">
            <v>珠海市高新区会同集配套市政基础设施新建工程</v>
          </cell>
          <cell r="C25" t="str">
            <v>区住房城乡建设局</v>
          </cell>
          <cell r="D25" t="str">
            <v>高新基建</v>
          </cell>
          <cell r="E25" t="str">
            <v>位于北师大西侧，建设内容包括5条配套道路约2km，3条排洪渠及场地平整。</v>
          </cell>
          <cell r="F25">
            <v>9612.78</v>
          </cell>
          <cell r="G25" t="str">
            <v>2022-2024</v>
          </cell>
          <cell r="H25" t="str">
            <v>续建</v>
          </cell>
          <cell r="I25" t="str">
            <v>珠高发投审〔2022〕51号</v>
          </cell>
          <cell r="J25">
            <v>5535</v>
          </cell>
          <cell r="K25">
            <v>1760</v>
          </cell>
          <cell r="L25">
            <v>1760</v>
          </cell>
        </row>
        <row r="26">
          <cell r="B26" t="str">
            <v>高新区正坑、潭井、佛迳水库除险加固工程</v>
          </cell>
          <cell r="C26" t="str">
            <v>区住房城乡建设局</v>
          </cell>
          <cell r="D26" t="str">
            <v>区公建中心</v>
          </cell>
          <cell r="E26" t="str">
            <v>对正坑、潭井、佛迳水库进行坝体加固及清淤。</v>
          </cell>
          <cell r="F26">
            <v>1268.36</v>
          </cell>
          <cell r="G26" t="str">
            <v>2022-2024</v>
          </cell>
          <cell r="H26" t="str">
            <v>续建</v>
          </cell>
          <cell r="I26" t="str">
            <v>珠高发投审〔2023〕7号</v>
          </cell>
          <cell r="J26">
            <v>1268.36</v>
          </cell>
          <cell r="K26">
            <v>50</v>
          </cell>
          <cell r="L26">
            <v>50</v>
          </cell>
        </row>
        <row r="27">
          <cell r="B27" t="str">
            <v>金凤渠（南围段）东侧道路工程</v>
          </cell>
          <cell r="C27" t="str">
            <v>区住房城乡建设局</v>
          </cell>
          <cell r="D27" t="str">
            <v>交通集团</v>
          </cell>
          <cell r="E27" t="str">
            <v>项目位于珠海高新区金凤渠东侧，主要工程内容为新建三条市政道路，道路设计总长约2507米，其中科技一路至科技二路设计长度约490米，道路红线宽度为12米，道路等级为城市支路；科技二路至南围海堤设计长度约1375米，道路红线宽度为30米，道路等级为次干路；创意中路金凤渠桥梁设计长度约为307米，道路红线宽度为34米，道路等级为城市主干路。金凤北路设计长度约为336米，道路红线宽度规划为52米，道路等级为主干路。</v>
          </cell>
          <cell r="F27">
            <v>17466.62</v>
          </cell>
          <cell r="G27" t="str">
            <v>2021-2024</v>
          </cell>
          <cell r="H27" t="str">
            <v>续建</v>
          </cell>
          <cell r="I27" t="str">
            <v>珠高发投审〔 2020〕39号</v>
          </cell>
          <cell r="J27">
            <v>15493</v>
          </cell>
          <cell r="K27">
            <v>800</v>
          </cell>
          <cell r="L27">
            <v>800</v>
          </cell>
        </row>
        <row r="28">
          <cell r="B28" t="str">
            <v>高新区前环3号排洪渠及周边配套市政建设工程</v>
          </cell>
          <cell r="C28" t="str">
            <v>区住房城乡建设局</v>
          </cell>
          <cell r="D28" t="str">
            <v>区公建中心</v>
          </cell>
          <cell r="E28" t="str">
            <v>本项目建设内容包含前环3号排洪渠、截洪沟、水闸、调蓄湖、碧道及其他配套市政工程等，改造3号排洪渠断面尺寸3.0~7.0m（渠底宽）×3.0m，采用梯形断面形式，生态植草坡面，渠道纵坡为0.5‰~3.6‰，设计长度约为1.5km；新建大海饲料厂过路单孔箱涵一处，断面尺寸1-5.0m×2.0m，长度约15m；渠道末端下穿情侣北路及海堤新建双孔箱涵，断面尺寸2-5.0m×3.0m，长度约77m，涵前新建单孔水闸宽8m，设计闸底标高-0.30m，设计过闸流量31.6m³/s；新建环石坑山新建截洪沟长度约337m，断面尺寸2.5m×1.5m；改造现状调蓄湖一处面积约1.5ha，调蓄容积约 2.7万m³。</v>
          </cell>
          <cell r="F28">
            <v>3839.58</v>
          </cell>
          <cell r="G28" t="str">
            <v>2022-2024</v>
          </cell>
          <cell r="H28" t="str">
            <v>续建</v>
          </cell>
          <cell r="I28" t="str">
            <v>珠发高投〔2022〕68号</v>
          </cell>
          <cell r="J28">
            <v>3789.58</v>
          </cell>
          <cell r="K28">
            <v>50</v>
          </cell>
          <cell r="L28">
            <v>50</v>
          </cell>
        </row>
        <row r="29">
          <cell r="B29" t="str">
            <v>珠海市高新区湾区智造AI产业创新中心片区配套基础设施新建工程</v>
          </cell>
          <cell r="C29" t="str">
            <v>区住房城乡建设局</v>
          </cell>
          <cell r="D29" t="str">
            <v>高新基建</v>
          </cell>
          <cell r="E29" t="str">
            <v>建设内容包括一条排洪渠新建工程；金鸿六路以东、岐关路以南地块土地平整工程；五条道路基础设施：金鸿四路（岐关路-金唐西路段）、金鸿五路（岐关路-金唐西路段）、金鸿七路（岐关路-金唐西路段）、金品二路（岐关路-金鼎西路段）。</v>
          </cell>
          <cell r="F29">
            <v>13468.29</v>
          </cell>
          <cell r="G29" t="str">
            <v>2022-2024</v>
          </cell>
          <cell r="H29" t="str">
            <v>续建</v>
          </cell>
          <cell r="I29" t="str">
            <v>珠高发投审〔2022〕42号</v>
          </cell>
          <cell r="J29">
            <v>4827</v>
          </cell>
          <cell r="K29">
            <v>1215</v>
          </cell>
          <cell r="L29">
            <v>3000</v>
          </cell>
        </row>
        <row r="30">
          <cell r="B30" t="str">
            <v>金凤排洪渠（凤凰山隧道北-南围海堤段）综合整治工程</v>
          </cell>
          <cell r="C30" t="str">
            <v>区住房城乡建设局</v>
          </cell>
          <cell r="D30" t="str">
            <v>交通集团</v>
          </cell>
          <cell r="E30" t="str">
            <v>项目起于凤凰山隧道北出口，止于南围海堤。包含两侧慢性系统的贯通，驿站、活动场地等配套设施完善；修建道路共计约1,024米；新建2座桥梁，拆除3座，提升5座；排洪渠修建工程长5,350米，含挡墙重建或加固、渠底清淤、两岸步道建设等。</v>
          </cell>
          <cell r="F30">
            <v>52647.13</v>
          </cell>
          <cell r="G30" t="str">
            <v>2022-2024</v>
          </cell>
          <cell r="H30" t="str">
            <v>续建</v>
          </cell>
          <cell r="I30" t="str">
            <v>珠高发投审〔 2021〕 11号</v>
          </cell>
          <cell r="J30">
            <v>26065</v>
          </cell>
          <cell r="K30">
            <v>5000</v>
          </cell>
          <cell r="L30">
            <v>5000</v>
          </cell>
        </row>
        <row r="31">
          <cell r="B31" t="str">
            <v>中珠渠南路工程</v>
          </cell>
          <cell r="C31" t="str">
            <v>区住房城乡建设局</v>
          </cell>
          <cell r="D31" t="str">
            <v>城建市政</v>
          </cell>
          <cell r="E31" t="str">
            <v>本工程位于珠海高新区金鼎片区，西起金环路，东至京珠高速西辅道，道路全长约3426米，道路红线宽度为24米，道路等级为城市次干路，双向4车道，设计时速为40公里每小时。</v>
          </cell>
          <cell r="F31">
            <v>16002</v>
          </cell>
          <cell r="G31" t="str">
            <v>2019-2024</v>
          </cell>
          <cell r="H31" t="str">
            <v>续建</v>
          </cell>
          <cell r="I31" t="str">
            <v>珠高发投〔2018〕73号</v>
          </cell>
          <cell r="J31">
            <v>8000</v>
          </cell>
          <cell r="K31">
            <v>6250</v>
          </cell>
          <cell r="L31">
            <v>6250</v>
          </cell>
        </row>
        <row r="32">
          <cell r="B32" t="str">
            <v>珠海高新区东岸中学及景阳小学配套设施建设工程</v>
          </cell>
          <cell r="C32" t="str">
            <v>区社会事业局</v>
          </cell>
          <cell r="D32" t="str">
            <v>区公建中心</v>
          </cell>
          <cell r="E32" t="str">
            <v>本工程位于珠海市高新区科技四路北侧、万科红树东岸西侧，项目占地面积约42,756.89平方米，总建筑面积约39679.29平方米。工程内容包括基坑支护工程、土建工程（含基础、 结构、建筑等）、人防工程、安装工程（含给排水、电气、智能化、消防、通风等）、电梯工程、抗震支架工、室外工程（含景观、绿化、道路、围墙、室外电器、室外给排水等）、海绵城市等。</v>
          </cell>
          <cell r="F32">
            <v>21559.66</v>
          </cell>
          <cell r="G32" t="str">
            <v>2022-2024</v>
          </cell>
          <cell r="H32" t="str">
            <v>续建</v>
          </cell>
          <cell r="I32" t="str">
            <v>珠高发投审〔2022〕10号</v>
          </cell>
          <cell r="J32">
            <v>21559.66</v>
          </cell>
          <cell r="K32">
            <v>6000</v>
          </cell>
        </row>
        <row r="33">
          <cell r="B33" t="str">
            <v>珠海高新区海怡湾畔小学及配套市民停车场新建工程</v>
          </cell>
          <cell r="C33" t="str">
            <v>区社会事业局</v>
          </cell>
          <cell r="D33" t="str">
            <v>区公建中心</v>
          </cell>
          <cell r="E33" t="str">
            <v>项目规划暂定用地面积：13232.83平方米，建设规模为24班完全小学，提供1080个小学学位。项目总建筑面积约为27499.50平方米,其中地上建筑面积18532.25平方米，主要功能包括教学楼、体育馆及配套设施综合楼；地下室建筑面积8967.25平方米，主要功能包括人防地下车库、消防水池及水泵房等。</v>
          </cell>
          <cell r="F33">
            <v>16751</v>
          </cell>
          <cell r="G33" t="str">
            <v>2021-2024</v>
          </cell>
          <cell r="H33" t="str">
            <v>续建</v>
          </cell>
          <cell r="I33" t="str">
            <v>珠高发投审〔2022〕16号</v>
          </cell>
          <cell r="J33">
            <v>16751</v>
          </cell>
          <cell r="K33">
            <v>2000</v>
          </cell>
        </row>
        <row r="34">
          <cell r="B34" t="str">
            <v>珠海高新区北沙片区幼儿园新建工程</v>
          </cell>
          <cell r="C34" t="str">
            <v>区社会事业局</v>
          </cell>
          <cell r="D34" t="str">
            <v>九洲建投</v>
          </cell>
          <cell r="E34" t="str">
            <v>项目建设用地面积5178平方米，建设内容为建设1所15班规范化幼儿园，可提供450个学位。建设内容包括教学综合楼、室外运动场地等。</v>
          </cell>
          <cell r="F34">
            <v>5562.55</v>
          </cell>
          <cell r="G34" t="str">
            <v>2023-2024</v>
          </cell>
          <cell r="H34" t="str">
            <v>续建</v>
          </cell>
          <cell r="I34" t="str">
            <v>珠高发投审[2022]58号</v>
          </cell>
          <cell r="J34">
            <v>5562.55</v>
          </cell>
          <cell r="K34">
            <v>782</v>
          </cell>
        </row>
        <row r="35">
          <cell r="B35" t="str">
            <v>珠海高新区那洲片区幼儿园新建工程</v>
          </cell>
          <cell r="C35" t="str">
            <v>区社会事业局</v>
          </cell>
          <cell r="D35" t="str">
            <v>九洲建投</v>
          </cell>
          <cell r="E35" t="str">
            <v>项目建设用地面积5000平方米，建设内容为建设1所15班规范化幼儿园，可提供450个学位。建设内容包括教学综合楼、室外运动场地等。</v>
          </cell>
          <cell r="F35">
            <v>5499.62</v>
          </cell>
          <cell r="G35" t="str">
            <v>2023-2024</v>
          </cell>
          <cell r="H35" t="str">
            <v>续建</v>
          </cell>
          <cell r="I35" t="str">
            <v>珠高发投审[2022]57号</v>
          </cell>
          <cell r="J35">
            <v>5499.62</v>
          </cell>
          <cell r="K35">
            <v>779</v>
          </cell>
        </row>
        <row r="36">
          <cell r="B36" t="str">
            <v>珠海市人民医院医疗集团高新医院（珠海高新区人民医院）信息化建设项目</v>
          </cell>
          <cell r="C36" t="str">
            <v>区社会事业局</v>
          </cell>
          <cell r="D36" t="str">
            <v>区社会事业局/区人民医院</v>
          </cell>
          <cell r="E36" t="str">
            <v>本工程位于珠海市高新区，项目建设内容涵盖就医服务、临床诊疗、临床护理、药事管理、医技业务、医疗管理和数据中心、网络系统、信息安全系统等配套基础设施。以信息平台建设为基础，搭建临床数据中心和运营数据中心，构建以诊疗为主线、电子病历为核心、患者服务为中心的医院信息化系统，推动移动护理、移动查房、电子签名无纸化管理等系统的运用，实现系统间的互联互通，实现临床数据和运营数据的应用。通过本项目医院整体信息化可达到 80%以上覆盖率的建设规模,基本建成智慧服务、智慧医疗、智慧管理“三位一体”的智慧医院信息化系统。</v>
          </cell>
          <cell r="F36">
            <v>1605.89</v>
          </cell>
          <cell r="G36" t="str">
            <v>2023-2025</v>
          </cell>
          <cell r="H36" t="str">
            <v>续建</v>
          </cell>
          <cell r="I36" t="str">
            <v>珠高发投审〔2023〕8号</v>
          </cell>
          <cell r="J36">
            <v>957.815</v>
          </cell>
          <cell r="K36">
            <v>482.3</v>
          </cell>
        </row>
        <row r="37">
          <cell r="B37" t="str">
            <v>珠海高新区人民医院北围院区新建工程（一期）</v>
          </cell>
          <cell r="C37" t="str">
            <v>区社会事业局</v>
          </cell>
          <cell r="D37" t="str">
            <v>高新建投</v>
          </cell>
          <cell r="E37" t="str">
            <v>项目位于珠海市高新区北围片区新湾八路西、新沙六路北侧。本项目按照1000张床位规模规划建设，占地面积为57009.82㎡，总建筑面积为203530.68㎡，地上建筑面积为123060.00㎡，地下建筑面积为80470.68㎡。主要建设内容包括新建1栋门急诊医技住院综合楼、1栋健康管理中心及科研行政综合楼、液氧站、污水处理站、地下室、配套公用工程、室外工程等。</v>
          </cell>
          <cell r="F37">
            <v>178973.23</v>
          </cell>
          <cell r="G37" t="str">
            <v>2022-2026</v>
          </cell>
          <cell r="H37" t="str">
            <v>续建</v>
          </cell>
          <cell r="I37" t="str">
            <v>珠高发投审〔2023〕13号</v>
          </cell>
          <cell r="J37">
            <v>70299.06</v>
          </cell>
          <cell r="K37">
            <v>69581.1764705882</v>
          </cell>
        </row>
        <row r="38">
          <cell r="B38" t="str">
            <v>卢氏孖祠修缮工程</v>
          </cell>
          <cell r="C38" t="str">
            <v>区社会事业局</v>
          </cell>
          <cell r="D38" t="str">
            <v>高新基建</v>
          </cell>
          <cell r="E38" t="str">
            <v>卢氏孖祠主座地面、墙壁、屋顶修缮。</v>
          </cell>
          <cell r="F38">
            <v>458.34</v>
          </cell>
          <cell r="G38" t="str">
            <v>2022-2024</v>
          </cell>
          <cell r="H38" t="str">
            <v>续建</v>
          </cell>
          <cell r="I38" t="str">
            <v>珠高发投〔2023〕27号</v>
          </cell>
          <cell r="J38">
            <v>458.34</v>
          </cell>
          <cell r="K38">
            <v>440</v>
          </cell>
        </row>
        <row r="39">
          <cell r="B39" t="str">
            <v>珠海市高新区不可移动文物（上栅那洲片区）修缮项目</v>
          </cell>
          <cell r="C39" t="str">
            <v>区社会事业局</v>
          </cell>
          <cell r="D39" t="str">
            <v>高新基建</v>
          </cell>
          <cell r="E39" t="str">
            <v>本工程主要对上栅那洲片区的不可移动文物：上栅易初卢公祠、那洲炮楼、清晓古公祠（详见下表）进行修缮。文物本体面积合共约1400平方米。包括但不限于墙体、地面、屋面、木构件、石作构件、砖作构件、灰塑。本项目总投资约863万。</v>
          </cell>
          <cell r="F39">
            <v>459.22</v>
          </cell>
          <cell r="G39" t="str">
            <v>2022-2024</v>
          </cell>
          <cell r="H39" t="str">
            <v>续建</v>
          </cell>
          <cell r="I39" t="str">
            <v>珠高发投[2023]15号</v>
          </cell>
          <cell r="J39">
            <v>379.3</v>
          </cell>
          <cell r="K39">
            <v>340</v>
          </cell>
        </row>
        <row r="40">
          <cell r="B40" t="str">
            <v>珠海市高新区不可移动文物（唐家鸡山淇澳片区）修缮项目</v>
          </cell>
          <cell r="C40" t="str">
            <v>区社会事业局</v>
          </cell>
          <cell r="D40" t="str">
            <v>高新基建</v>
          </cell>
          <cell r="E40" t="str">
            <v>对唐家鸡山淇澳片区的不可移动文物：翠屏唐公祠、月奇梁公祠、淇澳文昌宫、唐家龙岗古庙、佩玉梁公祠、鸡山武侯庙、唐家古围墙进行修缮。文物本体面积合共约1380平方米。对文物本体的墙面、屋面、地面、木石作构件、灰塑构件进行修缮。</v>
          </cell>
          <cell r="F40">
            <v>767.72</v>
          </cell>
          <cell r="G40" t="str">
            <v>2022-2024</v>
          </cell>
          <cell r="H40" t="str">
            <v>续建</v>
          </cell>
          <cell r="I40" t="str">
            <v>珠高发投[2023]16号</v>
          </cell>
          <cell r="J40">
            <v>622.1</v>
          </cell>
          <cell r="K40">
            <v>322.1</v>
          </cell>
        </row>
        <row r="41">
          <cell r="B41" t="str">
            <v>珠海市高新区AI产业创新中心片区标准厂房项目</v>
          </cell>
          <cell r="C41" t="str">
            <v>区科技产业局</v>
          </cell>
          <cell r="D41" t="str">
            <v>高新基建</v>
          </cell>
          <cell r="E41" t="str">
            <v>项目占地面积为152273.54㎡，总建筑面积为570334.34㎡。其中，地上建筑面积为475342.76平方米，地下建筑面积为94991.58平方米。工程建设包含5栋生物制药厂房，2栋高标准厂房，3栋医疗器械厂房，8栋研发厂房，1栋甲类库房，1栋废水处理站，其中 1、2、4 号地块带地下室，3号地块无地下室。项目主要建设内容包括厂房、宿舍及食堂、开关房等，项目以生物医药、医疗器械产业为核心，建成后主要用于智能医疗器 械设备、生物医药、生物制剂等产品的生产。</v>
          </cell>
          <cell r="F41">
            <v>214880</v>
          </cell>
          <cell r="G41" t="str">
            <v>2022-2024</v>
          </cell>
          <cell r="H41" t="str">
            <v>续建</v>
          </cell>
          <cell r="I41" t="str">
            <v>珠高发投审[2022]63号</v>
          </cell>
          <cell r="J41">
            <v>214880</v>
          </cell>
          <cell r="K41">
            <v>35696</v>
          </cell>
        </row>
        <row r="42">
          <cell r="B42" t="str">
            <v>珠海市高新区淇澳岛中心河排洪渠项目改建工程</v>
          </cell>
          <cell r="C42" t="str">
            <v>唐家湾镇政府</v>
          </cell>
          <cell r="D42" t="str">
            <v>高新基建</v>
          </cell>
          <cell r="E42" t="str">
            <v>本项目位于珠海市高新区淇澳岛，总长度约1.17km。主要建设内容包含：照明工程、绿化工程、支护工程等。</v>
          </cell>
          <cell r="F42">
            <v>3680</v>
          </cell>
          <cell r="G42" t="str">
            <v>2022-2024</v>
          </cell>
          <cell r="H42" t="str">
            <v>续建</v>
          </cell>
          <cell r="I42" t="str">
            <v>珠高发投审〔2023〕6号</v>
          </cell>
          <cell r="J42">
            <v>2595.325</v>
          </cell>
          <cell r="K42">
            <v>1500</v>
          </cell>
        </row>
        <row r="43">
          <cell r="B43" t="str">
            <v>珠海市高新区实景三维数据建设项目</v>
          </cell>
          <cell r="C43" t="str">
            <v>区党政办（政数局）</v>
          </cell>
          <cell r="D43" t="str">
            <v>区党政办（政数局）</v>
          </cell>
          <cell r="E43" t="str">
            <v>建成基础数据库，构建城市数字底座与数据呈现工具，具体可概括为：
（1）通过收集、整理高新区三维数据等城市信息，全力推进珠海高新区覆盖约175平方公里的城市实景三维成果，模型精度整体优于5cm，重点区域优于3cm，实现高新区实景三维模型全覆盖，满足城市各类智慧应用对实景三维数据的需求。
（2）建设数据呈现工具，嵌入时空信息管理平台，构建城市数字底座，形成面向政府部门、内容全面、更新及时、权威准确的城市基础信息平台。
实现高新区实景三维模型全覆盖，满足城市各类智慧应用对实景三维数据的需求。</v>
          </cell>
          <cell r="F43">
            <v>663.11</v>
          </cell>
          <cell r="G43" t="str">
            <v>2023-2024</v>
          </cell>
          <cell r="H43" t="str">
            <v>续建</v>
          </cell>
          <cell r="I43" t="str">
            <v>/</v>
          </cell>
          <cell r="J43">
            <v>600.624</v>
          </cell>
          <cell r="K43">
            <v>404.266</v>
          </cell>
        </row>
      </sheetData>
      <sheetData sheetId="4">
        <row r="4">
          <cell r="B4" t="str">
            <v>项目名称</v>
          </cell>
          <cell r="C4" t="str">
            <v>牵头责任单位</v>
          </cell>
          <cell r="D4" t="str">
            <v>建设
单位</v>
          </cell>
          <cell r="E4" t="str">
            <v>建设内容及规模</v>
          </cell>
          <cell r="F4" t="str">
            <v>总投资</v>
          </cell>
          <cell r="G4" t="str">
            <v>预计开工时间</v>
          </cell>
          <cell r="H4" t="str">
            <v>建设起止年限</v>
          </cell>
          <cell r="I4" t="str">
            <v>建设性质</v>
          </cell>
          <cell r="J4" t="str">
            <v>立项批复文号</v>
          </cell>
          <cell r="K4" t="str">
            <v>累计至2023年底完成投资额</v>
          </cell>
          <cell r="L4" t="str">
            <v>2024年投资计划</v>
          </cell>
          <cell r="M4" t="str">
            <v>2024年投资调整计划</v>
          </cell>
        </row>
        <row r="6">
          <cell r="B6">
            <v>2</v>
          </cell>
          <cell r="C6">
            <v>3</v>
          </cell>
          <cell r="D6">
            <v>4</v>
          </cell>
          <cell r="E6">
            <v>5</v>
          </cell>
          <cell r="F6">
            <v>6</v>
          </cell>
          <cell r="G6">
            <v>7</v>
          </cell>
          <cell r="H6">
            <v>8</v>
          </cell>
          <cell r="I6">
            <v>9</v>
          </cell>
          <cell r="J6">
            <v>10</v>
          </cell>
          <cell r="K6">
            <v>11</v>
          </cell>
          <cell r="L6">
            <v>12</v>
          </cell>
          <cell r="M6">
            <v>13</v>
          </cell>
        </row>
        <row r="7">
          <cell r="F7">
            <v>147024.46</v>
          </cell>
        </row>
        <row r="7">
          <cell r="K7">
            <v>61732.5511764706</v>
          </cell>
          <cell r="L7">
            <v>93539.4011764706</v>
          </cell>
        </row>
        <row r="8">
          <cell r="B8" t="str">
            <v>淇澳环岛路（东线）改造工程</v>
          </cell>
          <cell r="C8" t="str">
            <v>区住房城乡建设局</v>
          </cell>
          <cell r="D8" t="str">
            <v>区公建中心</v>
          </cell>
          <cell r="E8" t="str">
            <v>本工程位于珠海市高新区淇澳岛，本项目概况如下：道路南起淇澳大桥衔接段，北至淇澳大道，道路设计长度为4522.183m，道路红线宽度为40～50m，双向四车道，设计时速60km/h。其中道路右半幅为现状，本次新建左幅机动车道及慢行道并新建（KK3+746.210～K4+522.183）段右半幅新建2m宽人行道。工程建设内容包括：道路工程、管线工程、桥涵工程、照明工程、景观工程、海绵城市、交通设施、安监设施等，其中管线工程近期保留现状管线，按规划预留给水、雨水、污水、缆线管廊（电力及通信）、110kV及燃气管位。本次管线工程主要对道路改造范围内管线检查井、雨水口、消火栓进行改造，并完善道路海绵城市建设。</v>
          </cell>
          <cell r="F8">
            <v>9320.92</v>
          </cell>
          <cell r="G8">
            <v>45261</v>
          </cell>
          <cell r="H8" t="str">
            <v>2023-2024</v>
          </cell>
          <cell r="I8" t="str">
            <v>新建</v>
          </cell>
          <cell r="J8" t="str">
            <v>珠高发投审〔2023〕23号</v>
          </cell>
          <cell r="K8">
            <v>0</v>
          </cell>
          <cell r="L8">
            <v>9320.92</v>
          </cell>
          <cell r="M8">
            <v>9320.92</v>
          </cell>
        </row>
        <row r="9">
          <cell r="B9" t="str">
            <v>珠海高新区北沙幼儿园周边道路新建工程</v>
          </cell>
          <cell r="C9" t="str">
            <v>区住房城乡建设局</v>
          </cell>
          <cell r="D9" t="str">
            <v>区公建中心</v>
          </cell>
          <cell r="E9" t="str">
            <v>项目位于高新区北沙社区，主要建设内容：新建3条支路，双向两车道，设计总长度约930米。主要工程内容：道路工程、给水工程、污水工程、雨水工程、照明工程、绿化景观工程、交通设施、缆线管廊工程等。</v>
          </cell>
          <cell r="F9">
            <v>3500</v>
          </cell>
          <cell r="G9">
            <v>45383</v>
          </cell>
          <cell r="H9" t="str">
            <v>2023-2024</v>
          </cell>
          <cell r="I9" t="str">
            <v>新建</v>
          </cell>
          <cell r="J9" t="str">
            <v>/</v>
          </cell>
          <cell r="K9">
            <v>0</v>
          </cell>
          <cell r="L9">
            <v>1600</v>
          </cell>
          <cell r="M9">
            <v>0</v>
          </cell>
        </row>
        <row r="10">
          <cell r="B10" t="str">
            <v>珠海高新区那洲中学东侧道路新建工程</v>
          </cell>
          <cell r="C10" t="str">
            <v>区住房城乡建设局</v>
          </cell>
          <cell r="D10" t="str">
            <v>区公建中心</v>
          </cell>
          <cell r="E10" t="str">
            <v>本工程位于珠海市唐家湾镇那洲村，道路北起金唐西路（X=1013329.535，Y=395437.446），南至纳水北环路（（X=1012867.829，Y=395843.758）。道路设计全长738.53米，为城市次干路，道路宽度为24m，双向四车道。主要工程内容：道路工程、污水工程、雨水工程、给水工程、电缆沟工程、通信管沟工程、照明工程、海绵城市、交通工程、安监工程、燃气预留及绿化工程。</v>
          </cell>
          <cell r="F10">
            <v>4504.42</v>
          </cell>
          <cell r="G10">
            <v>45413</v>
          </cell>
          <cell r="H10" t="str">
            <v>2023-2024</v>
          </cell>
          <cell r="I10" t="str">
            <v>新建</v>
          </cell>
          <cell r="J10" t="str">
            <v>/</v>
          </cell>
          <cell r="K10">
            <v>0</v>
          </cell>
          <cell r="L10">
            <v>2613.5</v>
          </cell>
          <cell r="M10">
            <v>650</v>
          </cell>
        </row>
        <row r="11">
          <cell r="B11" t="str">
            <v>珠海高新区仁恒滨海湾配套市政道路新建工程</v>
          </cell>
          <cell r="C11" t="str">
            <v>区住房城乡建设局</v>
          </cell>
          <cell r="D11" t="str">
            <v>区公建中心</v>
          </cell>
          <cell r="E11" t="str">
            <v>本工程位于珠海市唐家湾东岸片区。工程包含包括东岸北路、东岸南路及田馆二路，道路等级均为城市支路，设计总长931.552m，本次实施长度803.183m，其中东岸南路(BK0+000-BK0+180)为现状改造道路，东岸北路、田馆二路、东岸南路（BK0+180-BK0+552.272）为新建道路。</v>
          </cell>
          <cell r="F11">
            <v>3400</v>
          </cell>
          <cell r="G11">
            <v>45323</v>
          </cell>
          <cell r="H11" t="str">
            <v>2023-2024</v>
          </cell>
          <cell r="I11" t="str">
            <v>新建</v>
          </cell>
          <cell r="J11" t="str">
            <v>/</v>
          </cell>
          <cell r="K11">
            <v>1500</v>
          </cell>
          <cell r="L11">
            <v>1500</v>
          </cell>
          <cell r="M11">
            <v>1500</v>
          </cell>
        </row>
        <row r="12">
          <cell r="B12" t="str">
            <v>高新区金唐西路北侧、官塘村西侧地块区域整治工程</v>
          </cell>
          <cell r="C12" t="str">
            <v>区住房城乡建设局</v>
          </cell>
          <cell r="D12" t="str">
            <v>高新基建</v>
          </cell>
          <cell r="E12" t="str">
            <v>本项目为场地平整工程，位于高新区金唐西路北侧、官塘村西侧，面积为16万平方米。已完成用地规划调整工作，近期拟对该地块挂牌出让，主要建设内容包括清表(包括用地范围内高压线、配电站、信号塔等的清理)、场地平整、挖方填方工程等。</v>
          </cell>
          <cell r="F12">
            <v>3084.9</v>
          </cell>
          <cell r="G12">
            <v>45352</v>
          </cell>
          <cell r="H12" t="str">
            <v>2023-2024</v>
          </cell>
          <cell r="I12" t="str">
            <v>新建</v>
          </cell>
          <cell r="J12" t="str">
            <v>/</v>
          </cell>
          <cell r="K12">
            <v>0</v>
          </cell>
          <cell r="L12">
            <v>2850</v>
          </cell>
          <cell r="M12">
            <v>4300</v>
          </cell>
        </row>
        <row r="13">
          <cell r="B13" t="str">
            <v>珠海高新区那洲片区小学新建工程</v>
          </cell>
          <cell r="C13" t="str">
            <v>区社会事业局</v>
          </cell>
          <cell r="D13" t="str">
            <v>区公建中心</v>
          </cell>
          <cell r="E13" t="str">
            <v>珠海高新区那洲片区小学新建工程项目位于珠海市高新区那洲东路（次干路）以东，那东一路（支路）以南。项目用地面积：29378.97平方米，建设规模为36班完全小学，提供1620个小学学位。项目总建筑面积约为27197平方米,其中地上建筑面积23041平方米，主要功能包括教学楼、体育馆及配套设施综合楼；地下室建筑面积4156平方米，主要功能包括人防地下车库、消防水池及水泵房等。</v>
          </cell>
          <cell r="F13">
            <v>15948.78</v>
          </cell>
          <cell r="G13">
            <v>45292</v>
          </cell>
          <cell r="H13" t="str">
            <v>2023-2024</v>
          </cell>
          <cell r="I13" t="str">
            <v>新建</v>
          </cell>
          <cell r="J13" t="str">
            <v>珠高发投审〔2023〕20号</v>
          </cell>
          <cell r="K13">
            <v>12000</v>
          </cell>
          <cell r="L13">
            <v>12000</v>
          </cell>
        </row>
        <row r="14">
          <cell r="B14" t="str">
            <v>珠海市高新区中山东部外环（二期）南延段管线迁改工程</v>
          </cell>
          <cell r="C14" t="str">
            <v>区住房城乡建设局</v>
          </cell>
          <cell r="D14" t="str">
            <v>珠海华昕开发建设有限公司</v>
          </cell>
          <cell r="E14" t="str">
            <v>项目实施内容结合中山东部外环（二期）南延段设计范围（中珠渠以南），对受桥墩影响的管线进行迁改，主要包括给水管线、电力、通信、国防光缆等迁改工程以及配套附属设施（人行道及绿化拆除恢复）等。</v>
          </cell>
          <cell r="F14">
            <v>2117.48</v>
          </cell>
          <cell r="G14">
            <v>45444</v>
          </cell>
          <cell r="H14" t="str">
            <v>2024-2025</v>
          </cell>
          <cell r="I14" t="str">
            <v>新建</v>
          </cell>
          <cell r="J14" t="str">
            <v>/</v>
          </cell>
          <cell r="K14">
            <v>0</v>
          </cell>
          <cell r="L14">
            <v>2100</v>
          </cell>
          <cell r="M14">
            <v>300</v>
          </cell>
        </row>
        <row r="15">
          <cell r="B15" t="str">
            <v>珠海市金鼎中学学生宿舍楼新建工程</v>
          </cell>
          <cell r="C15" t="str">
            <v>区社会事业局</v>
          </cell>
          <cell r="D15" t="str">
            <v>高新基建</v>
          </cell>
          <cell r="E15" t="str">
            <v>新建2栋学生宿舍楼及连廊，总建筑面积约为16500 ㎡，含学生宿舍楼学生宿舍 (2-6F):10400 ㎡，食堂(1F)3000 m2，1600 床，地下建筑面积3100㎡。层数6层2栋，建筑高度 23.95M，设置地下停车位50个。</v>
          </cell>
          <cell r="F15">
            <v>8000</v>
          </cell>
          <cell r="G15">
            <v>45413</v>
          </cell>
          <cell r="H15" t="str">
            <v>2023-2024</v>
          </cell>
          <cell r="I15" t="str">
            <v>新建</v>
          </cell>
          <cell r="J15" t="str">
            <v>/</v>
          </cell>
          <cell r="K15">
            <v>2952.94117647059</v>
          </cell>
          <cell r="L15">
            <v>2952.94117647059</v>
          </cell>
        </row>
        <row r="16">
          <cell r="B16" t="str">
            <v>珠海高新区礼和小学运动场改建工程</v>
          </cell>
          <cell r="C16" t="str">
            <v>区社会事业局</v>
          </cell>
          <cell r="D16" t="str">
            <v>高新基建</v>
          </cell>
          <cell r="E16" t="str">
            <v>项目位于珠海北站西侧、金业南路北侧，计划将原礼和小学运动场改建，增加停车场配套，同时增加部分功能 室并加装电梯。</v>
          </cell>
          <cell r="F16">
            <v>2997.24</v>
          </cell>
          <cell r="G16">
            <v>45413</v>
          </cell>
          <cell r="H16" t="str">
            <v>2023-2024</v>
          </cell>
          <cell r="I16" t="str">
            <v>新建</v>
          </cell>
          <cell r="J16" t="str">
            <v>/</v>
          </cell>
          <cell r="K16">
            <v>2997.24</v>
          </cell>
          <cell r="L16">
            <v>2997.24</v>
          </cell>
        </row>
        <row r="17">
          <cell r="B17" t="str">
            <v>中山大学附属小学后环校区体育馆提升改造工程</v>
          </cell>
          <cell r="C17" t="str">
            <v>区社会事业局</v>
          </cell>
          <cell r="D17" t="str">
            <v>高华城资</v>
          </cell>
          <cell r="E17" t="str">
            <v>项目位于珠海市高新区中山大学附属小学后环校区内，建筑主体为室内体育馆，地上一层，塔楼三层，建筑高度为13.5米，建筑面积2802.65平方米，二级耐火等级，单多层建筑。首层设体育馆、游泳馆，塔楼二层设舞蹈室、三层设设备控制室。主要建设内容为：新建游泳池工程、室内装饰装修工程、电气工程、给排水工程、暖通工程等。</v>
          </cell>
          <cell r="F17">
            <v>654.8</v>
          </cell>
          <cell r="G17">
            <v>45444</v>
          </cell>
          <cell r="H17" t="str">
            <v>2022-2024</v>
          </cell>
          <cell r="I17" t="str">
            <v>新建</v>
          </cell>
          <cell r="J17" t="str">
            <v>/</v>
          </cell>
          <cell r="K17">
            <v>654.8</v>
          </cell>
          <cell r="L17">
            <v>654.8</v>
          </cell>
        </row>
        <row r="18">
          <cell r="B18" t="str">
            <v>珠海市高新区金珠路东侧保障性租赁住房新建工程</v>
          </cell>
          <cell r="C18" t="str">
            <v>区住房城乡建设局</v>
          </cell>
          <cell r="D18" t="str">
            <v>高新基建</v>
          </cell>
          <cell r="E18" t="str">
            <v>项目位于珠海市高新区南围片区中珠渠南路南侧、金珠路东侧。用地面积约7351㎡，总建筑面积30059.96平方米，计容建筑面积22053㎡。拟建设邻里中心及保障性租赁住房。</v>
          </cell>
          <cell r="F18">
            <v>14083.03</v>
          </cell>
          <cell r="G18">
            <v>45292</v>
          </cell>
          <cell r="H18" t="str">
            <v>2023-2025</v>
          </cell>
          <cell r="I18" t="str">
            <v>新建</v>
          </cell>
          <cell r="J18" t="str">
            <v>/</v>
          </cell>
          <cell r="K18">
            <v>0</v>
          </cell>
          <cell r="L18">
            <v>10500</v>
          </cell>
          <cell r="M18">
            <v>4300</v>
          </cell>
        </row>
        <row r="19">
          <cell r="B19" t="str">
            <v>会同乡创文化中心及配套空间项目</v>
          </cell>
          <cell r="C19" t="str">
            <v>唐家湾镇政府</v>
          </cell>
          <cell r="D19" t="str">
            <v>高新基建</v>
          </cell>
          <cell r="E19" t="str">
            <v>该项目地处会同南路北侧国有空地，近临会同古村、会同那洲绿道环线入口，总用地面积约52000㎡。其中包含三个地块，地块一为文化活动用地，面积约16000㎡，计划建设游客服务中心、艺术中心等文化项目及配套停车场；地块二为商业用地，面积约5000㎡，拟调整村集体用地覆盖建设主题民宿及美食小街，增加村集体收益；地块三为公园绿地用地，面积约31000㎡，计划建设公园，可考虑帐篷露营营地。</v>
          </cell>
          <cell r="F19">
            <v>30996.32</v>
          </cell>
          <cell r="G19">
            <v>45261</v>
          </cell>
          <cell r="H19" t="str">
            <v>2023-2025</v>
          </cell>
          <cell r="I19" t="str">
            <v>新建</v>
          </cell>
          <cell r="J19" t="str">
            <v>/</v>
          </cell>
          <cell r="K19">
            <v>22000</v>
          </cell>
          <cell r="L19">
            <v>20000</v>
          </cell>
        </row>
        <row r="20">
          <cell r="B20" t="str">
            <v>珠海市高新区新一代信息技术产业园基础设施配套新建工程（一期）</v>
          </cell>
          <cell r="C20" t="str">
            <v>区住房城乡建设局</v>
          </cell>
          <cell r="D20" t="str">
            <v>高新基建</v>
          </cell>
          <cell r="E20" t="str">
            <v>本工程位于珠海市高新区金鼎片区，包括四条市政道路及配套基础设施：金鼎西路（金环路~横二路）为主干路，红线宽度为34m，双向四车道；金鼎中路（金环路~横二路）为次干路，红线宽度为34m，双向四车道；纵一路（金环路~横二路）为支路，红线宽度为20m，双向四车道；横二路（金鼎西路~上下北村）为支路，红线宽度为20m，双向两车道。以及一个地块的场地平整。建设内容包括：道路工程、给水工程、雨水工程、污水工程、预留沟工程、电缆沟工程、通信管沟工程、燃气工程、桥涵工程、照明工程、景观工程、交通设施、安监设施及场平工程。</v>
          </cell>
          <cell r="F20">
            <v>3485</v>
          </cell>
          <cell r="G20">
            <v>45413</v>
          </cell>
          <cell r="H20" t="str">
            <v>2024-2025</v>
          </cell>
          <cell r="I20" t="str">
            <v>新建</v>
          </cell>
          <cell r="J20" t="str">
            <v>/</v>
          </cell>
          <cell r="K20">
            <v>0</v>
          </cell>
          <cell r="L20">
            <v>2000</v>
          </cell>
          <cell r="M20">
            <v>0</v>
          </cell>
        </row>
        <row r="21">
          <cell r="B21" t="str">
            <v>向海一路、创意南路( 裕华聚酯段) 和裕华路北段部分建设工程</v>
          </cell>
          <cell r="C21" t="str">
            <v>区住房城乡建设局</v>
          </cell>
          <cell r="D21" t="str">
            <v>珠海华昕开发建设有限公司</v>
          </cell>
          <cell r="E21" t="str">
            <v>项目位于珠海市高新区后环片区，项目包含3条市政道路，分别为向海一路、创意南路( 裕华聚酯段) 和裕华路北段部分建设工程，总长约1.30km。本项目建设内容包括道路工程、管线工程、照明工程、安监工程、交通工程、景观工程、海绵城市、管线迁改等。</v>
          </cell>
          <cell r="F21">
            <v>13000</v>
          </cell>
          <cell r="G21">
            <v>45352</v>
          </cell>
          <cell r="H21" t="str">
            <v>2024-2025</v>
          </cell>
          <cell r="I21" t="str">
            <v>新建</v>
          </cell>
          <cell r="J21" t="str">
            <v>/</v>
          </cell>
          <cell r="K21">
            <v>0</v>
          </cell>
          <cell r="L21">
            <v>3000</v>
          </cell>
          <cell r="M21">
            <v>1200</v>
          </cell>
        </row>
        <row r="22">
          <cell r="B22" t="str">
            <v>珠海高新区情侣北路东段新建雨水渠及病害修复工程</v>
          </cell>
          <cell r="C22" t="str">
            <v>区住房城乡建设局</v>
          </cell>
          <cell r="D22" t="str">
            <v>高华城资</v>
          </cell>
          <cell r="E22" t="str">
            <v>情侣北路东段新建雨水渠、管道病害修复，完善雨水收集设施及闸门等配套设施。</v>
          </cell>
          <cell r="F22">
            <v>11304</v>
          </cell>
          <cell r="G22">
            <v>45444</v>
          </cell>
          <cell r="H22" t="str">
            <v>2023-2025</v>
          </cell>
          <cell r="I22" t="str">
            <v>新建</v>
          </cell>
          <cell r="J22" t="str">
            <v>珠高发投〔2023〕49号</v>
          </cell>
          <cell r="K22">
            <v>5000</v>
          </cell>
          <cell r="L22">
            <v>5000</v>
          </cell>
        </row>
        <row r="23">
          <cell r="B23" t="str">
            <v>珠海高新区东岸片区小学新建工程</v>
          </cell>
          <cell r="C23" t="str">
            <v>区社会事业局</v>
          </cell>
          <cell r="D23" t="str">
            <v>区公建中心</v>
          </cell>
          <cell r="E23" t="str">
            <v>用地面积1.54万平方米，规划总建面2.75万平方米，其中地上建面2.35万平方米，地下建面0.4万平方米，拟建1所规模为36个教学班的标准化小学，提供学位1620个，建设内容主要包括教学楼、行政办公楼、报告厅、食堂、体育馆、运动场、人防地下室车库等。</v>
          </cell>
          <cell r="F23">
            <v>16000</v>
          </cell>
          <cell r="G23">
            <v>45444</v>
          </cell>
          <cell r="H23" t="str">
            <v>2024-2026</v>
          </cell>
          <cell r="I23" t="str">
            <v>新建</v>
          </cell>
          <cell r="J23" t="str">
            <v>/</v>
          </cell>
          <cell r="K23">
            <v>10000</v>
          </cell>
          <cell r="L23">
            <v>10000</v>
          </cell>
        </row>
        <row r="24">
          <cell r="B24" t="str">
            <v>高新区智慧环保工程</v>
          </cell>
          <cell r="C24" t="str">
            <v>区住房城乡建设局</v>
          </cell>
          <cell r="D24" t="str">
            <v>高华城资</v>
          </cell>
          <cell r="E24" t="str">
            <v>1.大气环境智慧在线监测：VOCs在线监测设备99套，恶臭异味在线监测设备12套，气象仪3台，走航监测车1辆等；
2.重点监控企业废水在线监测：集成式水质在线监测站7套；
3.AI视频项目:在辖区域内黑烟、扬尘、河涌及排放口等污染防控点位布置AI识别摄像头；
4.无人机配套采购服务；
5.一套智慧环保平台。</v>
          </cell>
          <cell r="F24">
            <v>4627.57</v>
          </cell>
          <cell r="G24">
            <v>45383</v>
          </cell>
          <cell r="H24" t="str">
            <v>2023-2025</v>
          </cell>
          <cell r="I24" t="str">
            <v>新建</v>
          </cell>
          <cell r="J24" t="str">
            <v>/</v>
          </cell>
          <cell r="K24">
            <v>4627.57</v>
          </cell>
          <cell r="L24">
            <v>4450</v>
          </cell>
        </row>
        <row r="25">
          <cell r="B25" t="str">
            <v>珠海市高新区人民医院北围院区配套市政基础设施新建工程</v>
          </cell>
          <cell r="C25" t="str">
            <v>区住房城乡建设局</v>
          </cell>
          <cell r="D25" t="str">
            <v>高新基建</v>
          </cell>
          <cell r="E25" t="str">
            <v>珠海市高新区人民医院北围院区配套市政基础设施新建工程，本工程位于京珠高速公路（港湾大道）东侧，新湾八路西侧，人民医院北围院区南、北侧。主要包括两条市政道路及配套基础设施：鼎兴路（港湾大道～新湾八路段）、新沙六路（港湾大道～新湾八路段），道路总长度约450m。建设内容包括：道路工程、桥涵工程、管线工程、照明工程、交通工程、安监工程、海绵城市、景观工程等。</v>
          </cell>
          <cell r="F25">
            <v>3828.34</v>
          </cell>
          <cell r="G25">
            <v>45566</v>
          </cell>
          <cell r="H25" t="str">
            <v>2024-2025</v>
          </cell>
          <cell r="I25" t="str">
            <v>新建</v>
          </cell>
          <cell r="J25" t="str">
            <v>珠高发投审
〔2024〕14号</v>
          </cell>
          <cell r="K25">
            <v>0</v>
          </cell>
          <cell r="L25">
            <v>0</v>
          </cell>
          <cell r="M25">
            <v>140</v>
          </cell>
        </row>
        <row r="26">
          <cell r="B26" t="str">
            <v>珠海市高新区港湾新城周边配套市政基础设施新建工程</v>
          </cell>
          <cell r="C26" t="str">
            <v>区住房城乡建设局</v>
          </cell>
          <cell r="D26" t="str">
            <v>高新基建</v>
          </cell>
          <cell r="E26" t="str">
            <v>项目位于高新区金鼎片区，主要建设内容包括三条市政道路及配套基础设施：金官路（金园路～金文路段）、规划环路（岐关路段）、金府路（金府路与金文路衔接段）。金官路（金园路～金文路段）为城市支路，南起金园路，北至金文路，规划红线宽度24m，建设长度约88m；规划环路（岐关路段）为城市支路，起终点与岐关路衔接，规划红线宽度14m，建设长度约342m；金府路（金府路与金文路衔接段）为城市次干路，南起已建金府路路，北至金文路，规划红线宽度34m，建设长度约10m.建设内容包括：道路工程、管线工程、照明工程、景观工程、交通工程、安监工程，海绵城市设计等。</v>
          </cell>
          <cell r="F26">
            <v>1800</v>
          </cell>
          <cell r="G26">
            <v>45627</v>
          </cell>
          <cell r="H26" t="str">
            <v>2024-2025</v>
          </cell>
          <cell r="I26" t="str">
            <v>新建</v>
          </cell>
          <cell r="J26" t="str">
            <v>/</v>
          </cell>
          <cell r="K26">
            <v>0</v>
          </cell>
          <cell r="L26">
            <v>0</v>
          </cell>
          <cell r="M26">
            <v>50</v>
          </cell>
        </row>
        <row r="27">
          <cell r="B27" t="str">
            <v>2024年度珠海市高新区城镇老旧小区改造提升工程（第二批）</v>
          </cell>
          <cell r="C27" t="str">
            <v>区住房城乡建设局</v>
          </cell>
          <cell r="D27" t="str">
            <v>区公建中心</v>
          </cell>
          <cell r="E27" t="str">
            <v>银泉阁、星光源、豪景苑共3个老旧小区。改造内容：雨污分流、消防改造、供水改造、“三线”整治、智能管道改造。</v>
          </cell>
          <cell r="F27">
            <v>384.42</v>
          </cell>
          <cell r="G27">
            <v>45444</v>
          </cell>
          <cell r="H27" t="str">
            <v>2024-2025</v>
          </cell>
          <cell r="I27" t="str">
            <v>新建</v>
          </cell>
          <cell r="J27" t="str">
            <v>/</v>
          </cell>
          <cell r="K27" t="str">
            <v>/</v>
          </cell>
          <cell r="L27">
            <v>0</v>
          </cell>
          <cell r="M27">
            <v>300</v>
          </cell>
        </row>
        <row r="28">
          <cell r="B28" t="str">
            <v>高新区二线公路西侧、福林农庄南侧GX-1、GX-2地块用地整备工程</v>
          </cell>
          <cell r="C28" t="str">
            <v>区住房城乡建设局</v>
          </cell>
          <cell r="D28" t="str">
            <v>高新基建</v>
          </cell>
          <cell r="E28" t="str">
            <v>主要建设内容包括地表附着物清理、场地平整、挖方填方工程等，面积约4.5万平方米。</v>
          </cell>
          <cell r="F28">
            <v>900</v>
          </cell>
          <cell r="G28">
            <v>2024</v>
          </cell>
          <cell r="H28" t="str">
            <v>前期</v>
          </cell>
          <cell r="I28" t="str">
            <v>新建</v>
          </cell>
        </row>
        <row r="28">
          <cell r="K28" t="str">
            <v>/</v>
          </cell>
        </row>
      </sheetData>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2">
          <cell r="E2" t="str">
            <v>项目名称</v>
          </cell>
          <cell r="F2" t="str">
            <v>计划总投资</v>
          </cell>
          <cell r="G2" t="str">
            <v>2023年计划投资额</v>
          </cell>
          <cell r="H2" t="str">
            <v>2023年度以前完成投资</v>
          </cell>
          <cell r="I2" t="str">
            <v>累计完成投资</v>
          </cell>
        </row>
        <row r="4">
          <cell r="E4" t="str">
            <v>恒立科技园</v>
          </cell>
          <cell r="F4">
            <v>37100</v>
          </cell>
        </row>
        <row r="4">
          <cell r="H4">
            <v>19670</v>
          </cell>
          <cell r="I4">
            <v>33837</v>
          </cell>
        </row>
        <row r="5">
          <cell r="E5" t="str">
            <v>生产车间改造扩建项目</v>
          </cell>
          <cell r="F5">
            <v>500</v>
          </cell>
        </row>
        <row r="5">
          <cell r="H5">
            <v>309</v>
          </cell>
          <cell r="I5">
            <v>403</v>
          </cell>
        </row>
        <row r="6">
          <cell r="E6" t="str">
            <v>智能环网开关柜生产线技术改造项目</v>
          </cell>
          <cell r="F6">
            <v>500</v>
          </cell>
        </row>
        <row r="6">
          <cell r="H6">
            <v>210</v>
          </cell>
          <cell r="I6">
            <v>210</v>
          </cell>
        </row>
        <row r="7">
          <cell r="E7" t="str">
            <v>民营科技园项目（二期）</v>
          </cell>
          <cell r="F7">
            <v>18000</v>
          </cell>
        </row>
        <row r="7">
          <cell r="H7">
            <v>12692</v>
          </cell>
          <cell r="I7">
            <v>14842</v>
          </cell>
        </row>
        <row r="8">
          <cell r="E8" t="str">
            <v>创新海岸（北围）AB区公共景观绿化工程</v>
          </cell>
          <cell r="F8">
            <v>58446</v>
          </cell>
        </row>
        <row r="8">
          <cell r="H8">
            <v>12838</v>
          </cell>
          <cell r="I8">
            <v>12865</v>
          </cell>
        </row>
        <row r="9">
          <cell r="E9" t="str">
            <v>国机机器人科技园</v>
          </cell>
          <cell r="F9">
            <v>60000</v>
          </cell>
        </row>
        <row r="9">
          <cell r="H9">
            <v>58963</v>
          </cell>
          <cell r="I9">
            <v>59543</v>
          </cell>
        </row>
        <row r="10">
          <cell r="E10" t="str">
            <v>珠海恺瑞生物公司生产线扩建改建项目</v>
          </cell>
          <cell r="F10">
            <v>678</v>
          </cell>
        </row>
        <row r="10">
          <cell r="H10">
            <v>678</v>
          </cell>
          <cell r="I10">
            <v>856</v>
          </cell>
        </row>
        <row r="11">
          <cell r="E11" t="str">
            <v>京珠高速连接线快速化改造工程</v>
          </cell>
          <cell r="F11">
            <v>132973</v>
          </cell>
          <cell r="G11">
            <v>19000</v>
          </cell>
          <cell r="H11">
            <v>29082</v>
          </cell>
          <cell r="I11">
            <v>50660</v>
          </cell>
        </row>
        <row r="12">
          <cell r="E12" t="str">
            <v>金琴快线北延段（至珠中边界）工程（二期）</v>
          </cell>
          <cell r="F12">
            <v>229400</v>
          </cell>
          <cell r="G12">
            <v>29000</v>
          </cell>
          <cell r="H12">
            <v>42900</v>
          </cell>
          <cell r="I12">
            <v>86696</v>
          </cell>
        </row>
        <row r="13">
          <cell r="E13" t="str">
            <v>南围海堤灾后重建工程</v>
          </cell>
          <cell r="F13">
            <v>17319</v>
          </cell>
        </row>
        <row r="13">
          <cell r="H13">
            <v>17557</v>
          </cell>
          <cell r="I13">
            <v>17662</v>
          </cell>
        </row>
        <row r="14">
          <cell r="E14" t="str">
            <v>金凤排洪渠（南围段）及场地平整工程</v>
          </cell>
          <cell r="F14">
            <v>11367</v>
          </cell>
          <cell r="G14">
            <v>10000</v>
          </cell>
          <cell r="H14">
            <v>10317</v>
          </cell>
          <cell r="I14">
            <v>10325</v>
          </cell>
        </row>
        <row r="15">
          <cell r="E15" t="str">
            <v>高新互通（金琴路口~兴业路口）立交工程</v>
          </cell>
          <cell r="F15">
            <v>145494</v>
          </cell>
        </row>
        <row r="15">
          <cell r="H15">
            <v>86371</v>
          </cell>
          <cell r="I15">
            <v>95925</v>
          </cell>
        </row>
        <row r="16">
          <cell r="E16" t="str">
            <v>珠海亿胜生物制药有限公司二期建设项目</v>
          </cell>
          <cell r="F16">
            <v>27000</v>
          </cell>
        </row>
        <row r="16">
          <cell r="H16">
            <v>12090</v>
          </cell>
          <cell r="I16">
            <v>12487</v>
          </cell>
        </row>
        <row r="17">
          <cell r="E17" t="str">
            <v>普生医疗内窥镜生产基地</v>
          </cell>
          <cell r="F17">
            <v>38000</v>
          </cell>
          <cell r="G17">
            <v>11000</v>
          </cell>
          <cell r="H17">
            <v>424</v>
          </cell>
          <cell r="I17">
            <v>20610</v>
          </cell>
        </row>
        <row r="18">
          <cell r="E18" t="str">
            <v>全极化有源相控雷达研发创新中心及产业化项目</v>
          </cell>
          <cell r="F18">
            <v>90000</v>
          </cell>
        </row>
        <row r="18">
          <cell r="H18">
            <v>6307</v>
          </cell>
          <cell r="I18">
            <v>7915</v>
          </cell>
        </row>
        <row r="19">
          <cell r="E19" t="str">
            <v>广东纳睿雷达科技股份有限公司X波段相控阵雷达生产线年产50台扩产改造项目</v>
          </cell>
          <cell r="F19">
            <v>800</v>
          </cell>
        </row>
        <row r="19">
          <cell r="H19">
            <v>664</v>
          </cell>
          <cell r="I19">
            <v>973</v>
          </cell>
        </row>
        <row r="20">
          <cell r="E20" t="str">
            <v>广东脉搏医疗科技有限公司左心耳封堵器系统生产线升级扩建技术改造项目</v>
          </cell>
          <cell r="F20">
            <v>2120</v>
          </cell>
        </row>
        <row r="20">
          <cell r="H20">
            <v>1210</v>
          </cell>
          <cell r="I20">
            <v>2021</v>
          </cell>
        </row>
        <row r="21">
          <cell r="E21" t="str">
            <v>悦春庄</v>
          </cell>
          <cell r="F21">
            <v>60000</v>
          </cell>
        </row>
        <row r="21">
          <cell r="H21">
            <v>48733</v>
          </cell>
          <cell r="I21">
            <v>53908</v>
          </cell>
        </row>
        <row r="22">
          <cell r="E22" t="str">
            <v>悦轩庄</v>
          </cell>
          <cell r="F22">
            <v>40000</v>
          </cell>
        </row>
        <row r="22">
          <cell r="H22">
            <v>12337</v>
          </cell>
          <cell r="I22">
            <v>19981</v>
          </cell>
        </row>
        <row r="23">
          <cell r="E23" t="str">
            <v>珠海市大数据中心建设项目（一、二期工程）</v>
          </cell>
          <cell r="F23">
            <v>94766</v>
          </cell>
        </row>
        <row r="23">
          <cell r="H23">
            <v>42356</v>
          </cell>
          <cell r="I23">
            <v>42671</v>
          </cell>
        </row>
        <row r="24">
          <cell r="E24" t="str">
            <v>珠海加华高端光模块连接器件研产基地项目建设</v>
          </cell>
          <cell r="F24">
            <v>1500</v>
          </cell>
        </row>
        <row r="24">
          <cell r="H24">
            <v>1206</v>
          </cell>
          <cell r="I24">
            <v>1550</v>
          </cell>
        </row>
        <row r="25">
          <cell r="E25" t="str">
            <v>怡迅珠海LED生产线及健康车间产能升级技术改造项目</v>
          </cell>
          <cell r="F25">
            <v>650</v>
          </cell>
        </row>
        <row r="25">
          <cell r="H25">
            <v>377</v>
          </cell>
          <cell r="I25">
            <v>411</v>
          </cell>
        </row>
        <row r="26">
          <cell r="E26" t="str">
            <v>日海智能设备（珠海）有限公司智能钣金生产线自动化升级项目</v>
          </cell>
          <cell r="F26">
            <v>2384</v>
          </cell>
        </row>
        <row r="26">
          <cell r="H26">
            <v>1844</v>
          </cell>
          <cell r="I26">
            <v>2394</v>
          </cell>
        </row>
        <row r="27">
          <cell r="E27" t="str">
            <v>日海智能设备（珠海）有限公司生产车间自动化升级改造项目</v>
          </cell>
          <cell r="F27">
            <v>2200</v>
          </cell>
        </row>
        <row r="27">
          <cell r="H27">
            <v>954</v>
          </cell>
          <cell r="I27">
            <v>1150</v>
          </cell>
        </row>
        <row r="28">
          <cell r="E28" t="str">
            <v>珠海淇澳岛帆船游艇基地工程</v>
          </cell>
          <cell r="F28">
            <v>23000</v>
          </cell>
        </row>
        <row r="28">
          <cell r="H28">
            <v>19341</v>
          </cell>
          <cell r="I28">
            <v>20130</v>
          </cell>
        </row>
        <row r="29">
          <cell r="E29" t="str">
            <v>节能门窗生产线设备升级优化技术改造项目</v>
          </cell>
          <cell r="F29">
            <v>800</v>
          </cell>
        </row>
        <row r="29">
          <cell r="H29">
            <v>589</v>
          </cell>
          <cell r="I29">
            <v>689</v>
          </cell>
        </row>
        <row r="30">
          <cell r="E30" t="str">
            <v>二线公路外5处裸露山体复绿工程（1标段）</v>
          </cell>
          <cell r="F30">
            <v>2492</v>
          </cell>
          <cell r="G30">
            <v>2192</v>
          </cell>
          <cell r="H30">
            <v>231</v>
          </cell>
          <cell r="I30">
            <v>2161</v>
          </cell>
        </row>
        <row r="31">
          <cell r="E31" t="str">
            <v>宝莱特血液净化产业基地及研发中心项目</v>
          </cell>
          <cell r="F31">
            <v>63890</v>
          </cell>
        </row>
        <row r="31">
          <cell r="H31">
            <v>15744</v>
          </cell>
          <cell r="I31">
            <v>22962</v>
          </cell>
        </row>
        <row r="32">
          <cell r="E32" t="str">
            <v>健帆集团血液净化产品技术改造项目一期</v>
          </cell>
          <cell r="F32">
            <v>1800</v>
          </cell>
        </row>
        <row r="32">
          <cell r="H32">
            <v>1753</v>
          </cell>
          <cell r="I32">
            <v>3602</v>
          </cell>
        </row>
        <row r="33">
          <cell r="E33" t="str">
            <v>健帆集团血液净化体外循环导管产业化建设项目</v>
          </cell>
          <cell r="F33">
            <v>1200</v>
          </cell>
        </row>
        <row r="33">
          <cell r="H33">
            <v>60</v>
          </cell>
          <cell r="I33">
            <v>178</v>
          </cell>
        </row>
        <row r="34">
          <cell r="E34" t="str">
            <v>健帆集团金鼎产业园血液透析器产品技术改造项目一期</v>
          </cell>
          <cell r="F34">
            <v>2800</v>
          </cell>
        </row>
        <row r="34">
          <cell r="H34">
            <v>315</v>
          </cell>
          <cell r="I34">
            <v>2144</v>
          </cell>
        </row>
        <row r="35">
          <cell r="E35" t="str">
            <v>健帆集团金鼎产业园血液净化产品升级改造项目一期</v>
          </cell>
          <cell r="F35">
            <v>2200</v>
          </cell>
        </row>
        <row r="35">
          <cell r="H35">
            <v>2145</v>
          </cell>
          <cell r="I35">
            <v>2969</v>
          </cell>
        </row>
        <row r="36">
          <cell r="E36" t="str">
            <v>健帆集团科技园血液净化产品升级改造项目一期</v>
          </cell>
          <cell r="F36">
            <v>1800</v>
          </cell>
        </row>
        <row r="36">
          <cell r="H36">
            <v>691</v>
          </cell>
          <cell r="I36">
            <v>2652</v>
          </cell>
        </row>
        <row r="37">
          <cell r="E37" t="str">
            <v>血液灌流器生产线扩建技术改造项目</v>
          </cell>
          <cell r="F37">
            <v>4000</v>
          </cell>
        </row>
        <row r="37">
          <cell r="H37">
            <v>5086</v>
          </cell>
          <cell r="I37">
            <v>5669</v>
          </cell>
        </row>
        <row r="38">
          <cell r="E38" t="str">
            <v>血液净化产品产能提升技术改造项目</v>
          </cell>
          <cell r="F38">
            <v>2800</v>
          </cell>
        </row>
        <row r="38">
          <cell r="H38">
            <v>2115</v>
          </cell>
          <cell r="I38">
            <v>3735</v>
          </cell>
        </row>
        <row r="39">
          <cell r="E39" t="str">
            <v>2020年产业基础再造和制造业高质量发展专项连续肾替代治疗装备用关键部件</v>
          </cell>
          <cell r="F39">
            <v>21943</v>
          </cell>
        </row>
        <row r="39">
          <cell r="H39">
            <v>19376</v>
          </cell>
          <cell r="I39">
            <v>24115</v>
          </cell>
        </row>
        <row r="40">
          <cell r="E40" t="str">
            <v>泰坦能源产业基地项目</v>
          </cell>
          <cell r="F40">
            <v>5000</v>
          </cell>
        </row>
        <row r="40">
          <cell r="H40">
            <v>3697</v>
          </cell>
          <cell r="I40">
            <v>3738</v>
          </cell>
        </row>
        <row r="41">
          <cell r="E41" t="str">
            <v>兆邦智能研发基地</v>
          </cell>
          <cell r="F41">
            <v>31761</v>
          </cell>
        </row>
        <row r="41">
          <cell r="H41">
            <v>22983</v>
          </cell>
          <cell r="I41">
            <v>24294</v>
          </cell>
        </row>
        <row r="42">
          <cell r="E42" t="str">
            <v>安联锐视视频监控扩产增效技术改造项目</v>
          </cell>
          <cell r="F42">
            <v>705</v>
          </cell>
        </row>
        <row r="42">
          <cell r="H42">
            <v>294</v>
          </cell>
          <cell r="I42">
            <v>504</v>
          </cell>
        </row>
        <row r="43">
          <cell r="E43" t="str">
            <v>高效医疗器械用品生产线技术改造项目</v>
          </cell>
          <cell r="F43">
            <v>700</v>
          </cell>
        </row>
        <row r="43">
          <cell r="H43">
            <v>122</v>
          </cell>
          <cell r="I43">
            <v>313</v>
          </cell>
        </row>
        <row r="44">
          <cell r="E44" t="str">
            <v>智能制造产业园配套项目4（工业一路桥梁工程）项目5（工业二路桥梁工程）</v>
          </cell>
          <cell r="F44">
            <v>7850</v>
          </cell>
          <cell r="G44">
            <v>1850</v>
          </cell>
          <cell r="H44">
            <v>6478</v>
          </cell>
          <cell r="I44">
            <v>7383</v>
          </cell>
        </row>
        <row r="45">
          <cell r="E45" t="str">
            <v>连接器自动化设备更新一期技术改造项目</v>
          </cell>
          <cell r="F45">
            <v>3300</v>
          </cell>
        </row>
        <row r="45">
          <cell r="H45">
            <v>1560</v>
          </cell>
          <cell r="I45">
            <v>3140</v>
          </cell>
        </row>
        <row r="46">
          <cell r="E46" t="str">
            <v>浩亭（珠海）制造有限公司工业连接器生产线技术改造项目（二期）</v>
          </cell>
          <cell r="F46">
            <v>1000</v>
          </cell>
        </row>
        <row r="46">
          <cell r="H46">
            <v>1189</v>
          </cell>
          <cell r="I46">
            <v>2131</v>
          </cell>
        </row>
        <row r="47">
          <cell r="E47" t="str">
            <v>铌酸锂高速调制器芯片研发及产业化项目</v>
          </cell>
          <cell r="F47">
            <v>58500</v>
          </cell>
        </row>
        <row r="47">
          <cell r="H47">
            <v>19949</v>
          </cell>
          <cell r="I47">
            <v>25159</v>
          </cell>
        </row>
        <row r="48">
          <cell r="E48" t="str">
            <v>珠海华冠科技股份有限公司3号厂房</v>
          </cell>
          <cell r="F48">
            <v>12000</v>
          </cell>
        </row>
        <row r="48">
          <cell r="H48">
            <v>8373</v>
          </cell>
          <cell r="I48">
            <v>8373</v>
          </cell>
        </row>
        <row r="49">
          <cell r="E49" t="str">
            <v>思创科技园二期工程</v>
          </cell>
          <cell r="F49">
            <v>2500</v>
          </cell>
        </row>
        <row r="49">
          <cell r="H49">
            <v>1455</v>
          </cell>
          <cell r="I49">
            <v>1547</v>
          </cell>
        </row>
        <row r="50">
          <cell r="E50" t="str">
            <v>电源车间生产线技术改造项目</v>
          </cell>
          <cell r="F50">
            <v>580</v>
          </cell>
        </row>
        <row r="50">
          <cell r="H50">
            <v>409</v>
          </cell>
          <cell r="I50">
            <v>409</v>
          </cell>
        </row>
        <row r="51">
          <cell r="E51" t="str">
            <v>二期厂房和宿舍</v>
          </cell>
          <cell r="F51">
            <v>3500</v>
          </cell>
        </row>
        <row r="51">
          <cell r="H51">
            <v>5091</v>
          </cell>
          <cell r="I51">
            <v>5140</v>
          </cell>
        </row>
        <row r="52">
          <cell r="E52" t="str">
            <v>珠海市皇城科技有限公司二期工程厂房项目</v>
          </cell>
          <cell r="F52">
            <v>900</v>
          </cell>
        </row>
        <row r="52">
          <cell r="H52">
            <v>634</v>
          </cell>
          <cell r="I52">
            <v>824</v>
          </cell>
        </row>
        <row r="53">
          <cell r="E53" t="str">
            <v>珠海英搏尔电气股份有限公司SMT车间扩产技术改造项目</v>
          </cell>
          <cell r="F53">
            <v>1800</v>
          </cell>
        </row>
        <row r="53">
          <cell r="H53">
            <v>2785</v>
          </cell>
          <cell r="I53">
            <v>4507</v>
          </cell>
        </row>
        <row r="54">
          <cell r="E54" t="str">
            <v>珠海英搏尔新能源汽车总成产能提升技术改造项目</v>
          </cell>
          <cell r="F54">
            <v>2000</v>
          </cell>
        </row>
        <row r="54">
          <cell r="H54">
            <v>2051</v>
          </cell>
          <cell r="I54">
            <v>4621</v>
          </cell>
        </row>
        <row r="55">
          <cell r="E55" t="str">
            <v>珠海英搏尔电气股份有限公司珠海生产基地技术改造及产能扩张项目（一期）</v>
          </cell>
          <cell r="F55">
            <v>10000</v>
          </cell>
        </row>
        <row r="55">
          <cell r="H55">
            <v>690</v>
          </cell>
          <cell r="I55">
            <v>4943</v>
          </cell>
        </row>
        <row r="56">
          <cell r="E56" t="str">
            <v>银行自助设备内控管理解决方案升级改造项目</v>
          </cell>
          <cell r="F56">
            <v>14548</v>
          </cell>
        </row>
        <row r="56">
          <cell r="H56">
            <v>42723</v>
          </cell>
          <cell r="I56">
            <v>45584</v>
          </cell>
        </row>
        <row r="57">
          <cell r="E57" t="str">
            <v>长园电力2021-2022年智能制造升级改造项目</v>
          </cell>
          <cell r="F57">
            <v>500</v>
          </cell>
        </row>
        <row r="57">
          <cell r="H57">
            <v>669</v>
          </cell>
          <cell r="I57">
            <v>1051</v>
          </cell>
        </row>
        <row r="58">
          <cell r="E58" t="str">
            <v>中慧公司年产500万台电力物联网通信模块自动化生产线扩建项目</v>
          </cell>
          <cell r="F58">
            <v>620</v>
          </cell>
        </row>
        <row r="58">
          <cell r="H58">
            <v>308</v>
          </cell>
          <cell r="I58">
            <v>308</v>
          </cell>
        </row>
        <row r="59">
          <cell r="E59" t="str">
            <v>珠海新奥林科技研发和智能制造基地</v>
          </cell>
          <cell r="F59">
            <v>58000</v>
          </cell>
        </row>
        <row r="59">
          <cell r="H59">
            <v>29145</v>
          </cell>
          <cell r="I59">
            <v>33628</v>
          </cell>
        </row>
        <row r="60">
          <cell r="E60" t="str">
            <v>智能制造加速基地补充用地</v>
          </cell>
          <cell r="F60">
            <v>13000</v>
          </cell>
        </row>
        <row r="60">
          <cell r="H60">
            <v>8080</v>
          </cell>
          <cell r="I60">
            <v>8463</v>
          </cell>
        </row>
        <row r="61">
          <cell r="E61" t="str">
            <v>确励电子自动化生产线设备技术改造项目</v>
          </cell>
          <cell r="F61">
            <v>600</v>
          </cell>
        </row>
        <row r="61">
          <cell r="H61">
            <v>523</v>
          </cell>
          <cell r="I61">
            <v>629</v>
          </cell>
        </row>
        <row r="62">
          <cell r="E62" t="str">
            <v>许昌开普检测研究院股份有限公司华南基地（珠海）建设项目</v>
          </cell>
          <cell r="F62">
            <v>26453</v>
          </cell>
        </row>
        <row r="62">
          <cell r="H62">
            <v>19868</v>
          </cell>
          <cell r="I62">
            <v>26131</v>
          </cell>
        </row>
        <row r="63">
          <cell r="E63" t="str">
            <v>PCBA集成电路生产线设备技术升级改造项目</v>
          </cell>
          <cell r="F63">
            <v>505</v>
          </cell>
        </row>
        <row r="63">
          <cell r="H63">
            <v>305</v>
          </cell>
          <cell r="I63">
            <v>310</v>
          </cell>
        </row>
        <row r="64">
          <cell r="E64" t="str">
            <v>锂电池生产线技术改造项目</v>
          </cell>
          <cell r="F64">
            <v>500</v>
          </cell>
        </row>
        <row r="64">
          <cell r="H64">
            <v>433</v>
          </cell>
          <cell r="I64">
            <v>784</v>
          </cell>
        </row>
        <row r="65">
          <cell r="E65" t="str">
            <v>中油燃气集团研发及运营产业基地</v>
          </cell>
          <cell r="F65">
            <v>30000</v>
          </cell>
        </row>
        <row r="65">
          <cell r="H65">
            <v>12124</v>
          </cell>
          <cell r="I65">
            <v>14115</v>
          </cell>
        </row>
        <row r="66">
          <cell r="E66" t="str">
            <v>珠海诺凯电机有限公司HC系列电机自动化产线技术改造项目</v>
          </cell>
          <cell r="F66">
            <v>1050</v>
          </cell>
        </row>
        <row r="66">
          <cell r="H66">
            <v>85</v>
          </cell>
          <cell r="I66">
            <v>144</v>
          </cell>
        </row>
        <row r="67">
          <cell r="E67" t="str">
            <v>控制器自动化生产线设备升级改造项目</v>
          </cell>
          <cell r="F67">
            <v>520</v>
          </cell>
        </row>
        <row r="67">
          <cell r="H67">
            <v>490</v>
          </cell>
          <cell r="I67">
            <v>1090</v>
          </cell>
        </row>
        <row r="68">
          <cell r="E68" t="str">
            <v>中以国际创意园</v>
          </cell>
          <cell r="F68">
            <v>54000</v>
          </cell>
        </row>
        <row r="68">
          <cell r="H68">
            <v>44383</v>
          </cell>
          <cell r="I68">
            <v>46027</v>
          </cell>
        </row>
        <row r="69">
          <cell r="E69" t="str">
            <v>中以国际产业园</v>
          </cell>
          <cell r="F69">
            <v>146000</v>
          </cell>
        </row>
        <row r="69">
          <cell r="H69">
            <v>119589</v>
          </cell>
          <cell r="I69">
            <v>123966</v>
          </cell>
        </row>
        <row r="70">
          <cell r="E70" t="str">
            <v>兴业路快速通道工程（北段）</v>
          </cell>
          <cell r="F70">
            <v>518242</v>
          </cell>
          <cell r="G70">
            <v>25000</v>
          </cell>
          <cell r="H70">
            <v>406339</v>
          </cell>
          <cell r="I70">
            <v>416422.785</v>
          </cell>
        </row>
        <row r="71">
          <cell r="E71" t="str">
            <v>广东医谷（珠海）医疗产业加速基地</v>
          </cell>
          <cell r="F71">
            <v>231850</v>
          </cell>
          <cell r="G71">
            <v>3000</v>
          </cell>
          <cell r="H71">
            <v>71930</v>
          </cell>
          <cell r="I71">
            <v>83811</v>
          </cell>
        </row>
        <row r="72">
          <cell r="E72" t="str">
            <v>创意南路（留诗山段）道路工程</v>
          </cell>
          <cell r="F72">
            <v>4100</v>
          </cell>
        </row>
        <row r="72">
          <cell r="H72">
            <v>3014</v>
          </cell>
          <cell r="I72">
            <v>3021</v>
          </cell>
        </row>
        <row r="73">
          <cell r="E73" t="str">
            <v>金鼎东路新建工程（一期）</v>
          </cell>
          <cell r="F73">
            <v>9726</v>
          </cell>
          <cell r="G73">
            <v>3044</v>
          </cell>
          <cell r="H73">
            <v>4948</v>
          </cell>
          <cell r="I73">
            <v>4948</v>
          </cell>
        </row>
        <row r="74">
          <cell r="E74" t="str">
            <v>珠海市金溪大道新建工程(高新区段一期)</v>
          </cell>
          <cell r="F74">
            <v>14486</v>
          </cell>
          <cell r="G74">
            <v>1500</v>
          </cell>
          <cell r="H74">
            <v>10593</v>
          </cell>
          <cell r="I74">
            <v>17033</v>
          </cell>
        </row>
        <row r="75">
          <cell r="E75" t="str">
            <v>建采智能产业园</v>
          </cell>
          <cell r="F75">
            <v>28000</v>
          </cell>
          <cell r="G75">
            <v>8000</v>
          </cell>
          <cell r="H75">
            <v>2353</v>
          </cell>
          <cell r="I75">
            <v>3649</v>
          </cell>
        </row>
        <row r="76">
          <cell r="E76" t="str">
            <v>美享创业园管理运营（珠海）有限公司新建项目</v>
          </cell>
          <cell r="F76">
            <v>30000</v>
          </cell>
          <cell r="G76">
            <v>10000</v>
          </cell>
          <cell r="H76">
            <v>4082</v>
          </cell>
          <cell r="I76">
            <v>11618</v>
          </cell>
        </row>
        <row r="77">
          <cell r="E77" t="str">
            <v>威兆半导体芯片规模封测基地项目</v>
          </cell>
          <cell r="F77">
            <v>20000</v>
          </cell>
          <cell r="G77">
            <v>4000</v>
          </cell>
          <cell r="H77">
            <v>4538</v>
          </cell>
          <cell r="I77">
            <v>10471</v>
          </cell>
        </row>
        <row r="78">
          <cell r="E78" t="str">
            <v>珠海华汇智造半导体有限公司年产5亿颗LED封装项目</v>
          </cell>
          <cell r="F78">
            <v>3200</v>
          </cell>
        </row>
        <row r="78">
          <cell r="H78">
            <v>2540</v>
          </cell>
          <cell r="I78">
            <v>2876</v>
          </cell>
        </row>
        <row r="79">
          <cell r="E79" t="str">
            <v>珠海鑫润智能家电有限公司咖啡机产品生产基地</v>
          </cell>
          <cell r="F79">
            <v>3000</v>
          </cell>
        </row>
        <row r="79">
          <cell r="H79">
            <v>1101</v>
          </cell>
          <cell r="I79">
            <v>1515</v>
          </cell>
        </row>
        <row r="80">
          <cell r="E80" t="str">
            <v>拱星三巷道路改造工程</v>
          </cell>
          <cell r="F80">
            <v>5791</v>
          </cell>
          <cell r="G80">
            <v>3214</v>
          </cell>
          <cell r="H80">
            <v>5099</v>
          </cell>
          <cell r="I80">
            <v>5696</v>
          </cell>
        </row>
        <row r="81">
          <cell r="E81" t="str">
            <v>珠海高新区礼和中学建设工程</v>
          </cell>
          <cell r="F81">
            <v>14827</v>
          </cell>
        </row>
        <row r="81">
          <cell r="H81">
            <v>13720</v>
          </cell>
          <cell r="I81">
            <v>14761</v>
          </cell>
        </row>
        <row r="82">
          <cell r="E82" t="str">
            <v>下村市政道路工程</v>
          </cell>
          <cell r="F82">
            <v>596</v>
          </cell>
        </row>
        <row r="82">
          <cell r="H82">
            <v>434</v>
          </cell>
          <cell r="I82">
            <v>493</v>
          </cell>
        </row>
        <row r="83">
          <cell r="E83" t="str">
            <v>珠海市救助管理站迁建暨市救助安置中心建设项目</v>
          </cell>
          <cell r="F83">
            <v>20612</v>
          </cell>
          <cell r="G83">
            <v>7865</v>
          </cell>
          <cell r="H83">
            <v>6954</v>
          </cell>
          <cell r="I83">
            <v>12000</v>
          </cell>
        </row>
        <row r="84">
          <cell r="E84" t="str">
            <v>珠海金肽生物科技有限公司年产165万盒护肤品生产线改造项目</v>
          </cell>
          <cell r="F84">
            <v>600</v>
          </cell>
        </row>
        <row r="84">
          <cell r="H84">
            <v>565</v>
          </cell>
          <cell r="I84">
            <v>565</v>
          </cell>
        </row>
        <row r="85">
          <cell r="E85" t="str">
            <v>广东省珠海市大湾区智造产业园及配套服务设施项目厂房及配套工程</v>
          </cell>
          <cell r="F85">
            <v>303343</v>
          </cell>
          <cell r="G85">
            <v>55000</v>
          </cell>
          <cell r="H85">
            <v>127014</v>
          </cell>
          <cell r="I85">
            <v>150835</v>
          </cell>
        </row>
        <row r="86">
          <cell r="E86" t="str">
            <v>珠海市机械厂提升制造装备高效绿色化升级改造项目</v>
          </cell>
          <cell r="F86">
            <v>950</v>
          </cell>
        </row>
        <row r="86">
          <cell r="H86">
            <v>1155</v>
          </cell>
          <cell r="I86">
            <v>1460</v>
          </cell>
        </row>
        <row r="87">
          <cell r="E87" t="str">
            <v>珠海市芮将电子有限公司smt生产线自动化扩建升级技术改造项目</v>
          </cell>
          <cell r="F87">
            <v>520</v>
          </cell>
        </row>
        <row r="87">
          <cell r="H87">
            <v>526</v>
          </cell>
          <cell r="I87">
            <v>536</v>
          </cell>
        </row>
        <row r="88">
          <cell r="E88" t="str">
            <v>熠明电子生产线技术改造项目</v>
          </cell>
          <cell r="F88">
            <v>500</v>
          </cell>
        </row>
        <row r="88">
          <cell r="H88">
            <v>330</v>
          </cell>
          <cell r="I88">
            <v>414</v>
          </cell>
        </row>
        <row r="89">
          <cell r="E89" t="str">
            <v>卫星电视配套产品生产线技术改造项目</v>
          </cell>
          <cell r="F89">
            <v>600</v>
          </cell>
        </row>
        <row r="89">
          <cell r="H89">
            <v>79</v>
          </cell>
          <cell r="I89">
            <v>79</v>
          </cell>
        </row>
        <row r="90">
          <cell r="E90" t="str">
            <v>珠海先创佰利精密制造产业基地</v>
          </cell>
          <cell r="F90">
            <v>8800</v>
          </cell>
        </row>
        <row r="90">
          <cell r="H90">
            <v>7796</v>
          </cell>
          <cell r="I90">
            <v>8112</v>
          </cell>
        </row>
        <row r="91">
          <cell r="E91" t="str">
            <v>珠海宏利药业有限公司2800千瓦厂房屋顶太阳能光伏发电项目</v>
          </cell>
          <cell r="F91">
            <v>2000</v>
          </cell>
        </row>
        <row r="91">
          <cell r="H91">
            <v>542</v>
          </cell>
          <cell r="I91">
            <v>649</v>
          </cell>
        </row>
        <row r="92">
          <cell r="E92" t="str">
            <v>健帆集团医疗器械产业（血液净化）项目</v>
          </cell>
          <cell r="F92">
            <v>90685</v>
          </cell>
          <cell r="G92">
            <v>4000</v>
          </cell>
          <cell r="H92">
            <v>54172</v>
          </cell>
          <cell r="I92">
            <v>61785</v>
          </cell>
        </row>
        <row r="93">
          <cell r="E93" t="str">
            <v>ADAS智能驾驶辅助系统数字化车间技术改造项目二期</v>
          </cell>
          <cell r="F93">
            <v>2700</v>
          </cell>
        </row>
        <row r="93">
          <cell r="H93">
            <v>1068</v>
          </cell>
          <cell r="I93">
            <v>3422</v>
          </cell>
        </row>
        <row r="94">
          <cell r="E94" t="str">
            <v>智能驾驶总部基地</v>
          </cell>
          <cell r="F94">
            <v>45000</v>
          </cell>
          <cell r="G94">
            <v>3000</v>
          </cell>
          <cell r="H94">
            <v>11115</v>
          </cell>
          <cell r="I94">
            <v>19393</v>
          </cell>
        </row>
        <row r="95">
          <cell r="E95" t="str">
            <v>珠海至力锂电池生产线二期技术改造项目</v>
          </cell>
          <cell r="F95">
            <v>1500</v>
          </cell>
        </row>
        <row r="95">
          <cell r="H95">
            <v>1395</v>
          </cell>
          <cell r="I95">
            <v>2145</v>
          </cell>
        </row>
        <row r="96">
          <cell r="E96" t="str">
            <v>金刚石砂轮生产线2021扩产项目</v>
          </cell>
          <cell r="F96">
            <v>520</v>
          </cell>
        </row>
        <row r="96">
          <cell r="H96">
            <v>88</v>
          </cell>
          <cell r="I96">
            <v>169</v>
          </cell>
        </row>
        <row r="97">
          <cell r="E97" t="str">
            <v>厂区改造</v>
          </cell>
          <cell r="F97">
            <v>10000</v>
          </cell>
        </row>
        <row r="97">
          <cell r="H97">
            <v>2615</v>
          </cell>
          <cell r="I97">
            <v>2615</v>
          </cell>
        </row>
        <row r="98">
          <cell r="E98" t="str">
            <v>飞企互联（互联网）产业基地</v>
          </cell>
          <cell r="F98">
            <v>19392</v>
          </cell>
        </row>
        <row r="98">
          <cell r="H98">
            <v>11277</v>
          </cell>
          <cell r="I98">
            <v>11991</v>
          </cell>
        </row>
        <row r="99">
          <cell r="E99" t="str">
            <v>智能制造产业园配套项目6（中珠渠北路工程）</v>
          </cell>
          <cell r="F99">
            <v>23014</v>
          </cell>
          <cell r="G99">
            <v>1100</v>
          </cell>
          <cell r="H99">
            <v>15859</v>
          </cell>
          <cell r="I99">
            <v>17451</v>
          </cell>
        </row>
        <row r="100">
          <cell r="E100" t="str">
            <v>昌盛产业园（富茂）厂区扩建工程</v>
          </cell>
          <cell r="F100">
            <v>13000</v>
          </cell>
        </row>
        <row r="100">
          <cell r="H100">
            <v>3635</v>
          </cell>
          <cell r="I100">
            <v>10298</v>
          </cell>
        </row>
        <row r="101">
          <cell r="E101" t="str">
            <v>数码打印/复印设备清洁刮板产/打印胶辊/工业同步带产业化技术改造项目</v>
          </cell>
          <cell r="F101">
            <v>1139</v>
          </cell>
        </row>
        <row r="101">
          <cell r="H101">
            <v>998</v>
          </cell>
          <cell r="I101">
            <v>1100</v>
          </cell>
        </row>
        <row r="102">
          <cell r="E102" t="str">
            <v>珠海优泰工业有限公司厂区（三期）工程建设</v>
          </cell>
          <cell r="F102">
            <v>6000</v>
          </cell>
        </row>
        <row r="102">
          <cell r="H102">
            <v>5749</v>
          </cell>
          <cell r="I102">
            <v>6040</v>
          </cell>
        </row>
        <row r="103">
          <cell r="E103" t="str">
            <v>传统劳动密集型半自动化蛋卷生产车间的智能自动化升级改造一期项目</v>
          </cell>
          <cell r="F103">
            <v>2050</v>
          </cell>
        </row>
        <row r="103">
          <cell r="H103">
            <v>735</v>
          </cell>
          <cell r="I103">
            <v>1262</v>
          </cell>
        </row>
        <row r="104">
          <cell r="E104" t="str">
            <v>激光打印机配件全工序生产设备扩产增效及自动化技术改造项目</v>
          </cell>
          <cell r="F104">
            <v>600</v>
          </cell>
        </row>
        <row r="104">
          <cell r="H104">
            <v>481</v>
          </cell>
          <cell r="I104">
            <v>741</v>
          </cell>
        </row>
        <row r="105">
          <cell r="E105" t="str">
            <v>兼容耗材生产线及其配套生产设备技术改造项目</v>
          </cell>
          <cell r="F105">
            <v>705</v>
          </cell>
        </row>
        <row r="105">
          <cell r="H105">
            <v>716</v>
          </cell>
          <cell r="I105">
            <v>721</v>
          </cell>
        </row>
        <row r="106">
          <cell r="E106" t="str">
            <v>新增生产和检测性设备技术改造项目</v>
          </cell>
          <cell r="F106">
            <v>550</v>
          </cell>
        </row>
        <row r="106">
          <cell r="H106">
            <v>549</v>
          </cell>
          <cell r="I106">
            <v>613</v>
          </cell>
        </row>
        <row r="107">
          <cell r="E107" t="str">
            <v>珠海市宜盛公司厂房</v>
          </cell>
          <cell r="F107">
            <v>4500</v>
          </cell>
        </row>
        <row r="107">
          <cell r="H107">
            <v>4856</v>
          </cell>
          <cell r="I107">
            <v>5036</v>
          </cell>
        </row>
        <row r="108">
          <cell r="E108" t="str">
            <v>8英寸硅基氮化镓产业化关键技术研究</v>
          </cell>
          <cell r="F108">
            <v>4270</v>
          </cell>
        </row>
        <row r="108">
          <cell r="H108">
            <v>4266</v>
          </cell>
          <cell r="I108">
            <v>4266</v>
          </cell>
        </row>
        <row r="109">
          <cell r="E109" t="str">
            <v>英诺赛科硅基氮化镓和外延功率器件研发与产业化基地项目二期</v>
          </cell>
          <cell r="F109">
            <v>17300</v>
          </cell>
        </row>
        <row r="109">
          <cell r="H109">
            <v>17665</v>
          </cell>
          <cell r="I109">
            <v>17665</v>
          </cell>
        </row>
        <row r="110">
          <cell r="E110" t="str">
            <v>精密五金制品技术改造项目</v>
          </cell>
          <cell r="F110">
            <v>600</v>
          </cell>
        </row>
        <row r="110">
          <cell r="H110">
            <v>836</v>
          </cell>
          <cell r="I110">
            <v>1736</v>
          </cell>
        </row>
        <row r="111">
          <cell r="E111" t="str">
            <v>京珠高速西侧幼儿园(地块6)工程</v>
          </cell>
          <cell r="F111">
            <v>5053</v>
          </cell>
          <cell r="G111">
            <v>3000</v>
          </cell>
          <cell r="H111">
            <v>1508</v>
          </cell>
          <cell r="I111">
            <v>4894</v>
          </cell>
        </row>
        <row r="112">
          <cell r="E112" t="str">
            <v>珠海市高新区湾区智造AI产业创新中心片区配套市政基础设施新建工程</v>
          </cell>
          <cell r="F112">
            <v>14684</v>
          </cell>
          <cell r="G112">
            <v>8578</v>
          </cell>
          <cell r="H112">
            <v>4193</v>
          </cell>
          <cell r="I112">
            <v>4827</v>
          </cell>
        </row>
        <row r="113">
          <cell r="E113" t="str">
            <v>珠海市高新区京珠西B组团配套市政基础设施新建工程</v>
          </cell>
          <cell r="F113">
            <v>8908</v>
          </cell>
          <cell r="G113">
            <v>1735</v>
          </cell>
          <cell r="H113">
            <v>2039</v>
          </cell>
          <cell r="I113">
            <v>2039</v>
          </cell>
        </row>
        <row r="114">
          <cell r="E114" t="str">
            <v>珠海市高新区金鼎山南片区配套市政基础设施新建工程</v>
          </cell>
          <cell r="F114">
            <v>13210</v>
          </cell>
          <cell r="G114">
            <v>4802</v>
          </cell>
          <cell r="H114">
            <v>2770</v>
          </cell>
          <cell r="I114">
            <v>5874</v>
          </cell>
        </row>
        <row r="115">
          <cell r="E115" t="str">
            <v>珠海瀚威加工车间扩产增效技术改造项目</v>
          </cell>
          <cell r="F115">
            <v>500</v>
          </cell>
        </row>
        <row r="115">
          <cell r="H115">
            <v>430</v>
          </cell>
          <cell r="I115">
            <v>430</v>
          </cell>
        </row>
        <row r="116">
          <cell r="E116" t="str">
            <v>拜发亚太（广东）生物科技有限责任公司生产研发厂区</v>
          </cell>
          <cell r="F116">
            <v>13000</v>
          </cell>
        </row>
        <row r="116">
          <cell r="H116">
            <v>3237</v>
          </cell>
          <cell r="I116">
            <v>4747</v>
          </cell>
        </row>
        <row r="117">
          <cell r="E117" t="str">
            <v>珠海超俊科技有限公司自动化升级技术改造项目（二期）</v>
          </cell>
          <cell r="F117">
            <v>600</v>
          </cell>
        </row>
        <row r="117">
          <cell r="H117">
            <v>1131</v>
          </cell>
          <cell r="I117">
            <v>1420</v>
          </cell>
        </row>
        <row r="118">
          <cell r="E118" t="str">
            <v>珠海东辰新材料有限公司年产500吨电磁线生产线扩建项目</v>
          </cell>
          <cell r="F118">
            <v>500</v>
          </cell>
        </row>
        <row r="118">
          <cell r="H118">
            <v>290</v>
          </cell>
          <cell r="I118">
            <v>480</v>
          </cell>
        </row>
        <row r="119">
          <cell r="E119" t="str">
            <v>南粤精工精密组件自动化生产线技术升级改造</v>
          </cell>
          <cell r="F119">
            <v>600</v>
          </cell>
        </row>
        <row r="119">
          <cell r="H119">
            <v>1505</v>
          </cell>
          <cell r="I119">
            <v>1506</v>
          </cell>
        </row>
        <row r="120">
          <cell r="E120" t="str">
            <v>珠海市海泽纳科技有限公司链接器（插针）生产线扩建项目</v>
          </cell>
          <cell r="F120">
            <v>720</v>
          </cell>
        </row>
        <row r="120">
          <cell r="H120">
            <v>413</v>
          </cell>
          <cell r="I120">
            <v>423</v>
          </cell>
        </row>
        <row r="121">
          <cell r="E121" t="str">
            <v>全固态电池及其关键材料扩产提质技术改造项目</v>
          </cell>
          <cell r="F121">
            <v>800</v>
          </cell>
        </row>
        <row r="121">
          <cell r="H121">
            <v>456</v>
          </cell>
          <cell r="I121">
            <v>601</v>
          </cell>
        </row>
        <row r="122">
          <cell r="E122" t="str">
            <v>可溶性微针创新制剂CDMO平台一期</v>
          </cell>
          <cell r="F122">
            <v>4700</v>
          </cell>
        </row>
        <row r="122">
          <cell r="H122">
            <v>587</v>
          </cell>
          <cell r="I122">
            <v>3217</v>
          </cell>
        </row>
        <row r="123">
          <cell r="E123" t="str">
            <v>PCBA表面贴装SMT自动化生产线新建项目</v>
          </cell>
          <cell r="F123">
            <v>505</v>
          </cell>
        </row>
        <row r="123">
          <cell r="H123">
            <v>578</v>
          </cell>
          <cell r="I123">
            <v>1168</v>
          </cell>
        </row>
        <row r="124">
          <cell r="E124" t="str">
            <v>格力学院配套道路工程</v>
          </cell>
          <cell r="F124">
            <v>8322</v>
          </cell>
          <cell r="G124">
            <v>3500</v>
          </cell>
          <cell r="H124">
            <v>4282</v>
          </cell>
          <cell r="I124">
            <v>5926</v>
          </cell>
        </row>
        <row r="125">
          <cell r="E125" t="str">
            <v>金鼎东路（金环路-中珠渠南路段）配套道路新建工程项目</v>
          </cell>
          <cell r="F125">
            <v>9144</v>
          </cell>
          <cell r="G125">
            <v>6239</v>
          </cell>
          <cell r="H125">
            <v>2441</v>
          </cell>
          <cell r="I125">
            <v>4741</v>
          </cell>
        </row>
        <row r="126">
          <cell r="E126" t="str">
            <v>高新区前环3号排洪渠及周边配套市政建设工程</v>
          </cell>
          <cell r="F126">
            <v>4373</v>
          </cell>
          <cell r="G126">
            <v>2321</v>
          </cell>
          <cell r="H126">
            <v>1494</v>
          </cell>
          <cell r="I126">
            <v>3899</v>
          </cell>
        </row>
        <row r="127">
          <cell r="E127" t="str">
            <v>金鼎敬老院地块系列项目工程</v>
          </cell>
          <cell r="F127">
            <v>26402</v>
          </cell>
          <cell r="G127">
            <v>5800</v>
          </cell>
          <cell r="H127">
            <v>11503</v>
          </cell>
          <cell r="I127">
            <v>18277</v>
          </cell>
        </row>
        <row r="128">
          <cell r="E128" t="str">
            <v>珠海市第一强制隔离戒毒所监管业务综合楼建设工程</v>
          </cell>
          <cell r="F128">
            <v>8885</v>
          </cell>
        </row>
        <row r="128">
          <cell r="H128">
            <v>2095</v>
          </cell>
          <cell r="I128">
            <v>6895</v>
          </cell>
        </row>
        <row r="129">
          <cell r="E129" t="str">
            <v>金琴快线北延段（至珠中边界）工程（一期）</v>
          </cell>
          <cell r="F129">
            <v>127935</v>
          </cell>
        </row>
        <row r="129">
          <cell r="H129">
            <v>75595</v>
          </cell>
          <cell r="I129">
            <v>76705</v>
          </cell>
        </row>
        <row r="130">
          <cell r="E130" t="str">
            <v>北京师范大学教师共有产权房项目</v>
          </cell>
          <cell r="F130">
            <v>113377</v>
          </cell>
        </row>
        <row r="130">
          <cell r="H130">
            <v>69820</v>
          </cell>
          <cell r="I130">
            <v>73682</v>
          </cell>
        </row>
        <row r="131">
          <cell r="E131" t="str">
            <v>高新区东岸村留诗山人居环境整治项目</v>
          </cell>
          <cell r="F131">
            <v>6100</v>
          </cell>
        </row>
        <row r="131">
          <cell r="H131">
            <v>5254</v>
          </cell>
          <cell r="I131">
            <v>5278</v>
          </cell>
        </row>
        <row r="132">
          <cell r="E132" t="str">
            <v>广东省珠海市大湾区智造产业园及配套服务设施项目—二线公路改造提升及衔接通道工程</v>
          </cell>
          <cell r="F132">
            <v>64418</v>
          </cell>
          <cell r="G132">
            <v>20000</v>
          </cell>
          <cell r="H132">
            <v>1018</v>
          </cell>
          <cell r="I132">
            <v>27267</v>
          </cell>
        </row>
        <row r="133">
          <cell r="E133" t="str">
            <v>广东省珠海市大湾区智造产业园及配套服务设施项目-产业园区配套工程（ABCD片区市政配套工程）</v>
          </cell>
          <cell r="F133">
            <v>16761</v>
          </cell>
          <cell r="G133">
            <v>11250</v>
          </cell>
          <cell r="H133">
            <v>292</v>
          </cell>
          <cell r="I133">
            <v>5486</v>
          </cell>
        </row>
        <row r="134">
          <cell r="E134" t="str">
            <v>广东省珠海市大湾区智造产业园及配套服务设施项目——产业园区配套工程（C片区防洪减灾工程）</v>
          </cell>
          <cell r="F134">
            <v>3633</v>
          </cell>
        </row>
        <row r="134">
          <cell r="H134">
            <v>387</v>
          </cell>
          <cell r="I134">
            <v>2583</v>
          </cell>
        </row>
        <row r="135">
          <cell r="E135" t="str">
            <v>金唐东路（二期）工程</v>
          </cell>
          <cell r="F135">
            <v>100237</v>
          </cell>
          <cell r="G135">
            <v>7000</v>
          </cell>
          <cell r="H135">
            <v>45928</v>
          </cell>
          <cell r="I135">
            <v>52163</v>
          </cell>
        </row>
        <row r="136">
          <cell r="E136" t="str">
            <v>光电子器件生产线建设项目</v>
          </cell>
          <cell r="F136">
            <v>700</v>
          </cell>
        </row>
        <row r="136">
          <cell r="H136">
            <v>204</v>
          </cell>
          <cell r="I136">
            <v>576</v>
          </cell>
        </row>
        <row r="137">
          <cell r="E137" t="str">
            <v>无人船基地</v>
          </cell>
          <cell r="F137">
            <v>27000</v>
          </cell>
        </row>
        <row r="137">
          <cell r="H137">
            <v>31160</v>
          </cell>
          <cell r="I137">
            <v>31458</v>
          </cell>
        </row>
        <row r="138">
          <cell r="E138" t="str">
            <v>珠海校区校园市政工程</v>
          </cell>
          <cell r="F138">
            <v>64535</v>
          </cell>
        </row>
        <row r="138">
          <cell r="H138">
            <v>20047</v>
          </cell>
          <cell r="I138">
            <v>23325</v>
          </cell>
        </row>
        <row r="139">
          <cell r="E139" t="str">
            <v>珠海一号遥感微纳卫星星座</v>
          </cell>
          <cell r="F139">
            <v>91200</v>
          </cell>
        </row>
        <row r="139">
          <cell r="H139">
            <v>84672</v>
          </cell>
          <cell r="I139">
            <v>86425</v>
          </cell>
        </row>
        <row r="140">
          <cell r="E140" t="str">
            <v>高速激光器封装技术改造项目</v>
          </cell>
          <cell r="F140">
            <v>500</v>
          </cell>
        </row>
        <row r="140">
          <cell r="H140">
            <v>272</v>
          </cell>
          <cell r="I140">
            <v>286</v>
          </cell>
        </row>
        <row r="141">
          <cell r="E141" t="str">
            <v>珠海市气象灾害监测预警中心</v>
          </cell>
          <cell r="F141">
            <v>9052</v>
          </cell>
        </row>
        <row r="141">
          <cell r="H141">
            <v>7200</v>
          </cell>
          <cell r="I141">
            <v>8600</v>
          </cell>
        </row>
        <row r="142">
          <cell r="E142" t="str">
            <v>珠海地理信息产业孵化基地升级改造工程</v>
          </cell>
          <cell r="F142">
            <v>8977</v>
          </cell>
        </row>
        <row r="142">
          <cell r="H142">
            <v>10666</v>
          </cell>
          <cell r="I142">
            <v>10666</v>
          </cell>
        </row>
        <row r="143">
          <cell r="E143" t="str">
            <v>东岸排洪渠（留诗山段）生态廊道工程</v>
          </cell>
          <cell r="F143">
            <v>3961</v>
          </cell>
        </row>
        <row r="143">
          <cell r="H143">
            <v>3156</v>
          </cell>
          <cell r="I143">
            <v>3173</v>
          </cell>
        </row>
        <row r="144">
          <cell r="E144" t="str">
            <v>珠海市高新区东岸留诗山片区人居环境整治续建工程</v>
          </cell>
          <cell r="F144">
            <v>1459</v>
          </cell>
        </row>
        <row r="144">
          <cell r="H144">
            <v>1133</v>
          </cell>
          <cell r="I144">
            <v>1162</v>
          </cell>
        </row>
        <row r="145">
          <cell r="E145" t="str">
            <v>珠海中科先进技术研究院创新科技园项目</v>
          </cell>
          <cell r="F145">
            <v>130000</v>
          </cell>
          <cell r="G145">
            <v>18000</v>
          </cell>
          <cell r="H145">
            <v>40615</v>
          </cell>
          <cell r="I145">
            <v>59450</v>
          </cell>
        </row>
        <row r="146">
          <cell r="E146" t="str">
            <v>格力新经济创投中心</v>
          </cell>
          <cell r="F146">
            <v>101064</v>
          </cell>
          <cell r="G146">
            <v>20000</v>
          </cell>
          <cell r="H146">
            <v>33347</v>
          </cell>
          <cell r="I146">
            <v>60388</v>
          </cell>
        </row>
        <row r="147">
          <cell r="E147" t="str">
            <v>万泽珠海生物医药研发总部及产业化基地建设项目</v>
          </cell>
          <cell r="F147">
            <v>78529</v>
          </cell>
          <cell r="G147">
            <v>15000</v>
          </cell>
          <cell r="H147">
            <v>17956</v>
          </cell>
          <cell r="I147">
            <v>34909</v>
          </cell>
        </row>
        <row r="148">
          <cell r="E148" t="str">
            <v>金鼎片区金环路南、金鼎西路东侧地块配套道路工程</v>
          </cell>
          <cell r="F148">
            <v>8519</v>
          </cell>
          <cell r="G148">
            <v>4729</v>
          </cell>
          <cell r="H148">
            <v>5595</v>
          </cell>
          <cell r="I148">
            <v>7191</v>
          </cell>
        </row>
        <row r="149">
          <cell r="E149" t="str">
            <v>唐淇路（蔚蓝路至淇澳大桥南及淇澳大桥北约537米）道路修复改造工程</v>
          </cell>
          <cell r="F149">
            <v>2875</v>
          </cell>
        </row>
        <row r="149">
          <cell r="H149">
            <v>2155</v>
          </cell>
          <cell r="I149">
            <v>2875</v>
          </cell>
        </row>
        <row r="150">
          <cell r="E150" t="str">
            <v>下新街建设工程</v>
          </cell>
          <cell r="F150">
            <v>713</v>
          </cell>
        </row>
        <row r="150">
          <cell r="H150">
            <v>549</v>
          </cell>
          <cell r="I150">
            <v>713</v>
          </cell>
        </row>
        <row r="151">
          <cell r="E151" t="str">
            <v>高新区科创北消防站新建项目</v>
          </cell>
          <cell r="F151">
            <v>5702</v>
          </cell>
          <cell r="G151">
            <v>3518</v>
          </cell>
          <cell r="H151">
            <v>2537</v>
          </cell>
          <cell r="I151">
            <v>5352</v>
          </cell>
        </row>
        <row r="152">
          <cell r="E152" t="str">
            <v>珠海高新区东岸中学及景阳小学配套设施建设工程</v>
          </cell>
          <cell r="F152">
            <v>21366</v>
          </cell>
          <cell r="G152">
            <v>8000</v>
          </cell>
          <cell r="H152">
            <v>3002</v>
          </cell>
          <cell r="I152">
            <v>13786</v>
          </cell>
        </row>
        <row r="153">
          <cell r="E153" t="str">
            <v>京珠西制造产业基地项目</v>
          </cell>
          <cell r="F153">
            <v>109000</v>
          </cell>
        </row>
        <row r="153">
          <cell r="H153">
            <v>22068</v>
          </cell>
          <cell r="I153">
            <v>51313</v>
          </cell>
        </row>
        <row r="154">
          <cell r="E154" t="str">
            <v>京珠西邻里中心</v>
          </cell>
          <cell r="F154">
            <v>45000</v>
          </cell>
          <cell r="G154">
            <v>8710</v>
          </cell>
          <cell r="H154">
            <v>1899</v>
          </cell>
          <cell r="I154">
            <v>15170</v>
          </cell>
        </row>
        <row r="155">
          <cell r="E155" t="str">
            <v>广东格力职业学院</v>
          </cell>
          <cell r="F155">
            <v>120000</v>
          </cell>
          <cell r="G155">
            <v>12000</v>
          </cell>
          <cell r="H155">
            <v>19483</v>
          </cell>
          <cell r="I155">
            <v>34225</v>
          </cell>
        </row>
        <row r="156">
          <cell r="E156" t="str">
            <v>银河电力研究院项目</v>
          </cell>
          <cell r="F156">
            <v>25000</v>
          </cell>
        </row>
        <row r="156">
          <cell r="H156">
            <v>10420</v>
          </cell>
          <cell r="I156">
            <v>16589</v>
          </cell>
        </row>
        <row r="157">
          <cell r="E157" t="str">
            <v>高新区永丰片区小学工程</v>
          </cell>
          <cell r="F157">
            <v>10376</v>
          </cell>
        </row>
        <row r="157">
          <cell r="H157">
            <v>9415</v>
          </cell>
          <cell r="I157">
            <v>10217</v>
          </cell>
        </row>
        <row r="158">
          <cell r="E158" t="str">
            <v>珠海市高新区会同那洲连片打造示范区-那洲旧村范围内项目</v>
          </cell>
          <cell r="F158">
            <v>3391</v>
          </cell>
          <cell r="G158">
            <v>1314</v>
          </cell>
          <cell r="H158">
            <v>2310</v>
          </cell>
          <cell r="I158">
            <v>2318</v>
          </cell>
        </row>
        <row r="159">
          <cell r="E159" t="str">
            <v>金洲四路西侧香山路北侧地块土地平整及配套道路工程</v>
          </cell>
          <cell r="F159">
            <v>4650</v>
          </cell>
          <cell r="G159">
            <v>1492</v>
          </cell>
          <cell r="H159">
            <v>2998</v>
          </cell>
          <cell r="I159">
            <v>3871</v>
          </cell>
        </row>
        <row r="160">
          <cell r="E160" t="str">
            <v>珠海市金琴快线工程（港湾大道-梅华立交）</v>
          </cell>
          <cell r="F160">
            <v>113476</v>
          </cell>
        </row>
        <row r="160">
          <cell r="H160">
            <v>100393</v>
          </cell>
          <cell r="I160">
            <v>100402.465</v>
          </cell>
        </row>
        <row r="161">
          <cell r="E161" t="str">
            <v>北师港浸大二期校园</v>
          </cell>
          <cell r="F161">
            <v>280000</v>
          </cell>
          <cell r="G161">
            <v>17000</v>
          </cell>
          <cell r="H161">
            <v>56007</v>
          </cell>
          <cell r="I161">
            <v>79178</v>
          </cell>
        </row>
        <row r="162">
          <cell r="E162" t="str">
            <v>创新发展大厦</v>
          </cell>
          <cell r="F162">
            <v>79386</v>
          </cell>
        </row>
        <row r="162">
          <cell r="H162">
            <v>73165</v>
          </cell>
          <cell r="I162">
            <v>76154</v>
          </cell>
        </row>
        <row r="163">
          <cell r="E163" t="str">
            <v>中交四航局珠海产业中心项目</v>
          </cell>
          <cell r="F163">
            <v>33098</v>
          </cell>
        </row>
        <row r="163">
          <cell r="H163">
            <v>25115</v>
          </cell>
          <cell r="I163">
            <v>29805</v>
          </cell>
        </row>
        <row r="164">
          <cell r="E164" t="str">
            <v>北京师范大学珠海校区理工综合体</v>
          </cell>
          <cell r="F164">
            <v>166000</v>
          </cell>
          <cell r="G164">
            <v>35000</v>
          </cell>
          <cell r="H164">
            <v>40460</v>
          </cell>
          <cell r="I164">
            <v>71727</v>
          </cell>
        </row>
        <row r="165">
          <cell r="E165" t="str">
            <v>北京师范大学珠海校区幼儿园及儿童博物馆</v>
          </cell>
          <cell r="F165">
            <v>14500</v>
          </cell>
          <cell r="G165">
            <v>5000</v>
          </cell>
          <cell r="H165">
            <v>2372</v>
          </cell>
          <cell r="I165">
            <v>12661</v>
          </cell>
        </row>
        <row r="166">
          <cell r="E166" t="str">
            <v>金鼎广场</v>
          </cell>
          <cell r="F166">
            <v>8300</v>
          </cell>
        </row>
        <row r="166">
          <cell r="H166">
            <v>8207</v>
          </cell>
          <cell r="I166">
            <v>8615</v>
          </cell>
        </row>
        <row r="167">
          <cell r="E167" t="str">
            <v>朗冠精密模具生产制造车间一期技术改造项目</v>
          </cell>
          <cell r="F167">
            <v>550</v>
          </cell>
        </row>
        <row r="167">
          <cell r="H167">
            <v>19</v>
          </cell>
          <cell r="I167">
            <v>118</v>
          </cell>
        </row>
        <row r="168">
          <cell r="E168" t="str">
            <v>珠海市追梦网络科技有限公司厂房二期工程</v>
          </cell>
          <cell r="F168">
            <v>16000</v>
          </cell>
        </row>
        <row r="168">
          <cell r="H168">
            <v>15895</v>
          </cell>
          <cell r="I168">
            <v>23035</v>
          </cell>
        </row>
        <row r="169">
          <cell r="E169" t="str">
            <v>智迪科技电脑外设产品生产线二期技术改造项目</v>
          </cell>
          <cell r="F169">
            <v>1500</v>
          </cell>
        </row>
        <row r="169">
          <cell r="H169">
            <v>532</v>
          </cell>
          <cell r="I169">
            <v>1194</v>
          </cell>
        </row>
        <row r="170">
          <cell r="E170" t="str">
            <v>恒格公司半导体设备项目</v>
          </cell>
          <cell r="F170">
            <v>1500</v>
          </cell>
        </row>
        <row r="170">
          <cell r="H170">
            <v>603</v>
          </cell>
          <cell r="I170">
            <v>641</v>
          </cell>
        </row>
        <row r="171">
          <cell r="E171" t="str">
            <v>中山大学土木工程学院</v>
          </cell>
          <cell r="F171">
            <v>33985</v>
          </cell>
          <cell r="G171">
            <v>7500</v>
          </cell>
          <cell r="H171">
            <v>19005</v>
          </cell>
          <cell r="I171">
            <v>27024</v>
          </cell>
        </row>
        <row r="172">
          <cell r="E172" t="str">
            <v>唐南路延长段工程</v>
          </cell>
          <cell r="F172">
            <v>7709</v>
          </cell>
        </row>
        <row r="172">
          <cell r="H172">
            <v>5472</v>
          </cell>
          <cell r="I172">
            <v>5486</v>
          </cell>
        </row>
        <row r="173">
          <cell r="E173" t="str">
            <v>中山大学珠海校区门诊楼项目</v>
          </cell>
          <cell r="F173">
            <v>1375</v>
          </cell>
        </row>
        <row r="173">
          <cell r="H173">
            <v>841</v>
          </cell>
          <cell r="I173">
            <v>898</v>
          </cell>
        </row>
        <row r="174">
          <cell r="E174" t="str">
            <v>珠海校区排洪渠改造工程</v>
          </cell>
          <cell r="F174">
            <v>4484</v>
          </cell>
        </row>
        <row r="174">
          <cell r="H174">
            <v>4539</v>
          </cell>
          <cell r="I174">
            <v>4539</v>
          </cell>
        </row>
        <row r="175">
          <cell r="E175" t="str">
            <v>中山大学珠海校区变配电工程</v>
          </cell>
          <cell r="F175">
            <v>20684</v>
          </cell>
        </row>
        <row r="175">
          <cell r="H175">
            <v>10266</v>
          </cell>
          <cell r="I175">
            <v>11905</v>
          </cell>
        </row>
        <row r="176">
          <cell r="E176" t="str">
            <v>中山大学珠海校区院士公寓</v>
          </cell>
          <cell r="F176">
            <v>2425</v>
          </cell>
        </row>
        <row r="176">
          <cell r="H176">
            <v>1665</v>
          </cell>
          <cell r="I176">
            <v>1966</v>
          </cell>
        </row>
        <row r="177">
          <cell r="E177" t="str">
            <v>唐家古镇保护与发展项目-环山路及配套截洪沟工程</v>
          </cell>
          <cell r="F177">
            <v>1093</v>
          </cell>
          <cell r="G177">
            <v>283</v>
          </cell>
          <cell r="H177">
            <v>508</v>
          </cell>
          <cell r="I177">
            <v>680</v>
          </cell>
        </row>
        <row r="178">
          <cell r="E178" t="str">
            <v>珠海市北京师范大学（珠海）附属高级中学学生宿舍楼拆建工程项目</v>
          </cell>
          <cell r="F178">
            <v>15599</v>
          </cell>
        </row>
        <row r="178">
          <cell r="H178">
            <v>8163</v>
          </cell>
          <cell r="I178">
            <v>9516</v>
          </cell>
        </row>
        <row r="179">
          <cell r="E179" t="str">
            <v>原疗养院海堤加固修复工程</v>
          </cell>
          <cell r="F179">
            <v>1461</v>
          </cell>
        </row>
        <row r="179">
          <cell r="H179">
            <v>1168</v>
          </cell>
          <cell r="I179">
            <v>1176</v>
          </cell>
        </row>
        <row r="180">
          <cell r="E180" t="str">
            <v>金凤渠（南围段）东侧道路工程</v>
          </cell>
          <cell r="F180">
            <v>23703</v>
          </cell>
          <cell r="G180">
            <v>5000</v>
          </cell>
          <cell r="H180">
            <v>8076</v>
          </cell>
          <cell r="I180">
            <v>15493</v>
          </cell>
        </row>
        <row r="181">
          <cell r="E181" t="str">
            <v>港湾7号-金鼎连片产业制造基地（一期）</v>
          </cell>
          <cell r="F181">
            <v>137100</v>
          </cell>
          <cell r="G181">
            <v>5000</v>
          </cell>
          <cell r="H181">
            <v>62829</v>
          </cell>
          <cell r="I181">
            <v>68422</v>
          </cell>
        </row>
        <row r="182">
          <cell r="E182" t="str">
            <v>港湾7号-金鼎连片产业制造基地（二期）</v>
          </cell>
          <cell r="F182">
            <v>31960</v>
          </cell>
          <cell r="G182">
            <v>5000</v>
          </cell>
          <cell r="H182">
            <v>19683</v>
          </cell>
          <cell r="I182">
            <v>22822</v>
          </cell>
        </row>
        <row r="183">
          <cell r="E183" t="str">
            <v>美享生物制药（珠海）有限公司新建项目</v>
          </cell>
          <cell r="F183">
            <v>30000</v>
          </cell>
        </row>
        <row r="183">
          <cell r="H183">
            <v>10884</v>
          </cell>
          <cell r="I183">
            <v>29997</v>
          </cell>
        </row>
        <row r="184">
          <cell r="E184" t="str">
            <v>高新区AI产业创新中心片区标准厂房新建工程项目</v>
          </cell>
          <cell r="F184">
            <v>253632</v>
          </cell>
          <cell r="G184">
            <v>185968</v>
          </cell>
          <cell r="H184">
            <v>37300</v>
          </cell>
          <cell r="I184">
            <v>178355</v>
          </cell>
        </row>
        <row r="185">
          <cell r="E185" t="str">
            <v>高新区会同集配套市政基础设施新建工程</v>
          </cell>
          <cell r="F185">
            <v>10866</v>
          </cell>
          <cell r="G185">
            <v>5768</v>
          </cell>
          <cell r="H185">
            <v>2703</v>
          </cell>
          <cell r="I185">
            <v>5535</v>
          </cell>
        </row>
        <row r="186">
          <cell r="E186" t="str">
            <v>金溪大道（高新区段二期）新建工程</v>
          </cell>
          <cell r="F186">
            <v>31931</v>
          </cell>
          <cell r="G186">
            <v>10662</v>
          </cell>
          <cell r="H186">
            <v>7819</v>
          </cell>
          <cell r="I186">
            <v>7819</v>
          </cell>
        </row>
        <row r="187">
          <cell r="E187" t="str">
            <v>会同那洲连片打造示范区-那洲旧村范围内二期项目</v>
          </cell>
          <cell r="F187">
            <v>3127</v>
          </cell>
        </row>
        <row r="187">
          <cell r="H187">
            <v>763</v>
          </cell>
          <cell r="I187">
            <v>2309</v>
          </cell>
        </row>
        <row r="188">
          <cell r="E188" t="str">
            <v>珠海高新区会同那洲绿道环线提升项目</v>
          </cell>
          <cell r="F188">
            <v>2867</v>
          </cell>
          <cell r="G188">
            <v>442</v>
          </cell>
          <cell r="H188">
            <v>848</v>
          </cell>
          <cell r="I188">
            <v>2020</v>
          </cell>
        </row>
        <row r="189">
          <cell r="E189" t="str">
            <v>珠海视熙科技有限公司技术改造项目</v>
          </cell>
          <cell r="F189">
            <v>500</v>
          </cell>
        </row>
        <row r="189">
          <cell r="H189">
            <v>65</v>
          </cell>
          <cell r="I189">
            <v>65</v>
          </cell>
        </row>
        <row r="190">
          <cell r="E190" t="str">
            <v>建星控股智能制造基地</v>
          </cell>
          <cell r="F190">
            <v>28000</v>
          </cell>
          <cell r="G190">
            <v>8000</v>
          </cell>
          <cell r="H190">
            <v>1847</v>
          </cell>
          <cell r="I190">
            <v>8465</v>
          </cell>
        </row>
        <row r="191">
          <cell r="E191" t="str">
            <v>威兆半导体研发实验室技术改造项目</v>
          </cell>
          <cell r="F191">
            <v>600</v>
          </cell>
        </row>
        <row r="191">
          <cell r="H191">
            <v>243</v>
          </cell>
          <cell r="I191">
            <v>491</v>
          </cell>
        </row>
        <row r="192">
          <cell r="E192" t="str">
            <v>威兆半导体芯片BGBM产线技术改造一期项目</v>
          </cell>
          <cell r="F192">
            <v>1000</v>
          </cell>
        </row>
        <row r="192">
          <cell r="H192">
            <v>55</v>
          </cell>
          <cell r="I192">
            <v>854</v>
          </cell>
        </row>
        <row r="193">
          <cell r="E193" t="str">
            <v>珠海奇思年产5000万套电子雾化器生产线建设项目</v>
          </cell>
          <cell r="F193">
            <v>500</v>
          </cell>
        </row>
        <row r="193">
          <cell r="H193">
            <v>763</v>
          </cell>
          <cell r="I193">
            <v>896</v>
          </cell>
        </row>
        <row r="194">
          <cell r="E194" t="str">
            <v>基克纳电子雾化技术装备产业化项目</v>
          </cell>
          <cell r="F194">
            <v>100000</v>
          </cell>
          <cell r="G194">
            <v>30000</v>
          </cell>
          <cell r="H194">
            <v>18558</v>
          </cell>
          <cell r="I194">
            <v>58375</v>
          </cell>
        </row>
        <row r="195">
          <cell r="E195" t="str">
            <v>重链生物诊断科技产业园建设项目</v>
          </cell>
          <cell r="F195">
            <v>50000</v>
          </cell>
          <cell r="G195">
            <v>5000</v>
          </cell>
          <cell r="H195">
            <v>3900</v>
          </cell>
          <cell r="I195">
            <v>15975</v>
          </cell>
        </row>
        <row r="196">
          <cell r="E196" t="str">
            <v>集创北方华南总部和新型显示集群</v>
          </cell>
          <cell r="F196">
            <v>210000</v>
          </cell>
          <cell r="G196">
            <v>16000</v>
          </cell>
          <cell r="H196">
            <v>306</v>
          </cell>
          <cell r="I196">
            <v>31189</v>
          </cell>
        </row>
        <row r="197">
          <cell r="E197" t="str">
            <v>珠海莫界科技有限公司纳米压印生产线新建项目</v>
          </cell>
          <cell r="F197">
            <v>2500</v>
          </cell>
        </row>
        <row r="197">
          <cell r="H197">
            <v>1830</v>
          </cell>
          <cell r="I197">
            <v>2290</v>
          </cell>
        </row>
        <row r="198">
          <cell r="E198" t="str">
            <v>珠海莫界科技有限公司电子束光刻生产线新建项目</v>
          </cell>
          <cell r="F198">
            <v>1950</v>
          </cell>
        </row>
        <row r="198">
          <cell r="H198">
            <v>918</v>
          </cell>
          <cell r="I198">
            <v>1276</v>
          </cell>
        </row>
        <row r="199">
          <cell r="E199" t="str">
            <v>联东数字智造产业中心</v>
          </cell>
          <cell r="F199">
            <v>102000</v>
          </cell>
          <cell r="G199">
            <v>8000</v>
          </cell>
          <cell r="H199">
            <v>24737</v>
          </cell>
          <cell r="I199">
            <v>43542</v>
          </cell>
        </row>
        <row r="200">
          <cell r="E200" t="str">
            <v>金鸿工业园二期4F迈为厂房改造</v>
          </cell>
          <cell r="F200">
            <v>2480</v>
          </cell>
        </row>
        <row r="200">
          <cell r="H200">
            <v>100</v>
          </cell>
          <cell r="I200">
            <v>1259</v>
          </cell>
        </row>
        <row r="201">
          <cell r="E201" t="str">
            <v>南方海洋科学与工程广东省实验室（珠海）项目</v>
          </cell>
          <cell r="F201">
            <v>300000</v>
          </cell>
          <cell r="G201">
            <v>40000</v>
          </cell>
          <cell r="H201">
            <v>58875</v>
          </cell>
          <cell r="I201">
            <v>98771</v>
          </cell>
        </row>
        <row r="202">
          <cell r="E202" t="str">
            <v>凤凰山山地步道（高新段）项目</v>
          </cell>
          <cell r="F202">
            <v>78000</v>
          </cell>
        </row>
        <row r="202">
          <cell r="H202">
            <v>3924</v>
          </cell>
          <cell r="I202">
            <v>3933</v>
          </cell>
        </row>
        <row r="203">
          <cell r="E203" t="str">
            <v>华发智造产业园</v>
          </cell>
          <cell r="F203">
            <v>89500</v>
          </cell>
          <cell r="G203">
            <v>6000</v>
          </cell>
          <cell r="H203">
            <v>31428</v>
          </cell>
          <cell r="I203">
            <v>48922</v>
          </cell>
        </row>
        <row r="204">
          <cell r="E204" t="str">
            <v>珠海校区东北区运动场</v>
          </cell>
          <cell r="F204">
            <v>2722</v>
          </cell>
        </row>
        <row r="204">
          <cell r="H204">
            <v>1594</v>
          </cell>
          <cell r="I204">
            <v>1639</v>
          </cell>
        </row>
        <row r="205">
          <cell r="E205" t="str">
            <v>中山大学珠海校区一号学院楼群项目</v>
          </cell>
          <cell r="F205">
            <v>24996</v>
          </cell>
        </row>
        <row r="205">
          <cell r="H205">
            <v>9428</v>
          </cell>
          <cell r="I205">
            <v>19236</v>
          </cell>
        </row>
        <row r="206">
          <cell r="E206" t="str">
            <v>珠海校区多学科交叉平台楼室内装修项目</v>
          </cell>
          <cell r="F206">
            <v>8657</v>
          </cell>
          <cell r="G206">
            <v>2000</v>
          </cell>
          <cell r="H206">
            <v>3603</v>
          </cell>
          <cell r="I206">
            <v>7552</v>
          </cell>
        </row>
        <row r="207">
          <cell r="E207" t="str">
            <v>中山大学“天琴计划”山洞实验室装修工程</v>
          </cell>
          <cell r="F207">
            <v>9989</v>
          </cell>
        </row>
        <row r="207">
          <cell r="H207">
            <v>8885</v>
          </cell>
          <cell r="I207">
            <v>8885</v>
          </cell>
        </row>
        <row r="208">
          <cell r="E208" t="str">
            <v>中山大学珠海校区素质教育基地</v>
          </cell>
          <cell r="F208">
            <v>11704</v>
          </cell>
          <cell r="G208">
            <v>7000</v>
          </cell>
          <cell r="H208">
            <v>2705</v>
          </cell>
          <cell r="I208">
            <v>8060</v>
          </cell>
        </row>
        <row r="209">
          <cell r="E209" t="str">
            <v>中山大学珠海校区景观湖环境提升工程</v>
          </cell>
          <cell r="F209">
            <v>6495</v>
          </cell>
        </row>
        <row r="209">
          <cell r="H209">
            <v>1665</v>
          </cell>
          <cell r="I209">
            <v>2365</v>
          </cell>
        </row>
        <row r="210">
          <cell r="E210" t="str">
            <v>港湾大道改造工程</v>
          </cell>
          <cell r="F210">
            <v>19143</v>
          </cell>
        </row>
        <row r="210">
          <cell r="H210">
            <v>12801</v>
          </cell>
          <cell r="I210">
            <v>13194</v>
          </cell>
        </row>
        <row r="211">
          <cell r="E211" t="str">
            <v>珠海瓦特电力技术改造及产能扩张项目</v>
          </cell>
          <cell r="F211">
            <v>800</v>
          </cell>
        </row>
        <row r="211">
          <cell r="H211">
            <v>350</v>
          </cell>
          <cell r="I211">
            <v>514</v>
          </cell>
        </row>
        <row r="212">
          <cell r="E212" t="str">
            <v>珠海清华科技园续建工程</v>
          </cell>
          <cell r="F212">
            <v>190000</v>
          </cell>
        </row>
        <row r="212">
          <cell r="H212">
            <v>123364</v>
          </cell>
          <cell r="I212">
            <v>126205</v>
          </cell>
        </row>
        <row r="213">
          <cell r="E213" t="str">
            <v>医疗产品生产线技术改造</v>
          </cell>
          <cell r="F213">
            <v>510</v>
          </cell>
        </row>
        <row r="213">
          <cell r="H213">
            <v>431</v>
          </cell>
          <cell r="I213">
            <v>431</v>
          </cell>
        </row>
        <row r="214">
          <cell r="E214" t="str">
            <v>港湾大道中山大学段下穿隧道工程项目</v>
          </cell>
          <cell r="F214">
            <v>49141</v>
          </cell>
        </row>
        <row r="214">
          <cell r="H214">
            <v>10021</v>
          </cell>
          <cell r="I214">
            <v>17035</v>
          </cell>
        </row>
        <row r="215">
          <cell r="E215" t="str">
            <v>格创标准厂房项目</v>
          </cell>
          <cell r="F215">
            <v>94727</v>
          </cell>
          <cell r="G215">
            <v>20000</v>
          </cell>
          <cell r="H215">
            <v>48497</v>
          </cell>
          <cell r="I215">
            <v>95228</v>
          </cell>
        </row>
        <row r="216">
          <cell r="E216" t="str">
            <v>高新区金鼎片区生物医药产业园配套基础设施新建工程（一期）项目</v>
          </cell>
          <cell r="F216">
            <v>2861</v>
          </cell>
          <cell r="G216">
            <v>1000</v>
          </cell>
          <cell r="H216">
            <v>1500</v>
          </cell>
          <cell r="I216">
            <v>2273</v>
          </cell>
        </row>
        <row r="217">
          <cell r="E217" t="str">
            <v>钦源再生医学（广东）有限公司细胞治疗及衍生产品GMP生产车间</v>
          </cell>
          <cell r="F217">
            <v>3000</v>
          </cell>
        </row>
        <row r="217">
          <cell r="H217">
            <v>902</v>
          </cell>
          <cell r="I217">
            <v>1182</v>
          </cell>
        </row>
        <row r="218">
          <cell r="E218" t="str">
            <v>清华科技园二期公共配套绿化工程</v>
          </cell>
          <cell r="F218">
            <v>2962</v>
          </cell>
        </row>
        <row r="218">
          <cell r="H218">
            <v>2400</v>
          </cell>
          <cell r="I218">
            <v>2400</v>
          </cell>
        </row>
        <row r="219">
          <cell r="E219" t="str">
            <v>海怡湾畔小学及配套市民停车场新建工程</v>
          </cell>
          <cell r="F219">
            <v>16751</v>
          </cell>
          <cell r="G219">
            <v>7000</v>
          </cell>
          <cell r="H219">
            <v>1968</v>
          </cell>
          <cell r="I219">
            <v>9873</v>
          </cell>
        </row>
        <row r="220">
          <cell r="E220" t="str">
            <v>珠海市北京师范大学（珠海）附属高级中学综合体育馆工程项目</v>
          </cell>
          <cell r="F220">
            <v>7841</v>
          </cell>
        </row>
        <row r="220">
          <cell r="H220">
            <v>5359</v>
          </cell>
          <cell r="I220">
            <v>5576</v>
          </cell>
        </row>
        <row r="221">
          <cell r="E221" t="str">
            <v>淇澳大澳路道路工程</v>
          </cell>
          <cell r="F221">
            <v>11711</v>
          </cell>
          <cell r="G221">
            <v>1500</v>
          </cell>
          <cell r="H221">
            <v>3550</v>
          </cell>
          <cell r="I221">
            <v>5417</v>
          </cell>
        </row>
        <row r="222">
          <cell r="E222" t="str">
            <v>金凤路排洪渠（凤凰山隧道北-南围海堤段）综合整治工程项目</v>
          </cell>
          <cell r="F222">
            <v>52647</v>
          </cell>
          <cell r="G222">
            <v>8000</v>
          </cell>
          <cell r="H222">
            <v>12539</v>
          </cell>
          <cell r="I222">
            <v>26065</v>
          </cell>
        </row>
        <row r="223">
          <cell r="E223" t="str">
            <v>高新区水环境综合整治2.0项目（排洪渠及正本清源工程第一批）项目</v>
          </cell>
          <cell r="F223">
            <v>4129</v>
          </cell>
          <cell r="G223">
            <v>1000</v>
          </cell>
          <cell r="H223">
            <v>984</v>
          </cell>
          <cell r="I223">
            <v>2794</v>
          </cell>
        </row>
        <row r="224">
          <cell r="E224" t="str">
            <v>淇澳红色美丽乡村建设项目改建工程(主体部分)</v>
          </cell>
          <cell r="F224">
            <v>5559</v>
          </cell>
        </row>
        <row r="224">
          <cell r="H224">
            <v>4200</v>
          </cell>
          <cell r="I224">
            <v>4728</v>
          </cell>
        </row>
        <row r="225">
          <cell r="E225" t="str">
            <v>北师大珠海分校附属外国语学校西侧市政道路工程</v>
          </cell>
          <cell r="F225">
            <v>4024</v>
          </cell>
          <cell r="G225">
            <v>350</v>
          </cell>
          <cell r="H225">
            <v>2598</v>
          </cell>
          <cell r="I225">
            <v>4024</v>
          </cell>
        </row>
        <row r="226">
          <cell r="E226" t="str">
            <v>淇澳红树林路工程</v>
          </cell>
          <cell r="F226">
            <v>17681</v>
          </cell>
          <cell r="G226">
            <v>7000</v>
          </cell>
          <cell r="H226">
            <v>1114</v>
          </cell>
          <cell r="I226">
            <v>7269</v>
          </cell>
        </row>
        <row r="227">
          <cell r="E227" t="str">
            <v>珠海市国防教育训练基地</v>
          </cell>
          <cell r="F227">
            <v>14998</v>
          </cell>
        </row>
        <row r="227">
          <cell r="H227">
            <v>7882</v>
          </cell>
          <cell r="I227">
            <v>7882</v>
          </cell>
        </row>
        <row r="228">
          <cell r="E228" t="str">
            <v>珠海兴业新材料ITO镀膜和调光膜涂布生产线设备优化升级技术改造项目</v>
          </cell>
          <cell r="F228">
            <v>800</v>
          </cell>
        </row>
        <row r="228">
          <cell r="H228">
            <v>704</v>
          </cell>
          <cell r="I228">
            <v>1861</v>
          </cell>
        </row>
        <row r="229">
          <cell r="E229" t="str">
            <v>洁源电器水箱智能化生产线技术改造项目</v>
          </cell>
          <cell r="F229">
            <v>550</v>
          </cell>
        </row>
        <row r="229">
          <cell r="H229">
            <v>418</v>
          </cell>
          <cell r="I229">
            <v>513</v>
          </cell>
        </row>
        <row r="230">
          <cell r="E230" t="str">
            <v>共创公司技术改造项目</v>
          </cell>
          <cell r="F230">
            <v>500</v>
          </cell>
        </row>
        <row r="230">
          <cell r="H230">
            <v>182</v>
          </cell>
          <cell r="I230">
            <v>551</v>
          </cell>
        </row>
        <row r="231">
          <cell r="E231" t="str">
            <v>超高速集成光子芯片和器件测试平台建设项目一期</v>
          </cell>
          <cell r="F231">
            <v>5000</v>
          </cell>
        </row>
        <row r="231">
          <cell r="H231">
            <v>2745</v>
          </cell>
          <cell r="I231">
            <v>5026</v>
          </cell>
        </row>
        <row r="232">
          <cell r="E232" t="str">
            <v>珠海110千伏金官输变电工程</v>
          </cell>
          <cell r="F232">
            <v>8907</v>
          </cell>
        </row>
        <row r="232">
          <cell r="H232">
            <v>4000</v>
          </cell>
          <cell r="I232">
            <v>8700</v>
          </cell>
        </row>
        <row r="233">
          <cell r="E233" t="str">
            <v>珠海多创科技有限公司磁电传感器扩产项目二期</v>
          </cell>
          <cell r="F233">
            <v>500</v>
          </cell>
        </row>
        <row r="233">
          <cell r="H233">
            <v>57</v>
          </cell>
          <cell r="I233">
            <v>126</v>
          </cell>
        </row>
        <row r="234">
          <cell r="E234" t="str">
            <v>智能影像设备生产基地建设项目</v>
          </cell>
          <cell r="F234">
            <v>19543</v>
          </cell>
          <cell r="G234">
            <v>6000</v>
          </cell>
          <cell r="H234">
            <v>4075</v>
          </cell>
          <cell r="I234">
            <v>13416</v>
          </cell>
        </row>
        <row r="235">
          <cell r="E235" t="str">
            <v>晶讯技术产业园一期、二期工程</v>
          </cell>
          <cell r="F235">
            <v>65978</v>
          </cell>
          <cell r="G235">
            <v>10200</v>
          </cell>
          <cell r="H235">
            <v>7283</v>
          </cell>
          <cell r="I235">
            <v>18149</v>
          </cell>
        </row>
        <row r="236">
          <cell r="E236" t="str">
            <v>博创新型储能产业园</v>
          </cell>
          <cell r="F236">
            <v>96000</v>
          </cell>
          <cell r="G236">
            <v>12000</v>
          </cell>
          <cell r="H236">
            <v>8966</v>
          </cell>
          <cell r="I236">
            <v>33393</v>
          </cell>
        </row>
        <row r="237">
          <cell r="E237" t="str">
            <v>科技创新海岸（北围）A区、B区市政道路工程</v>
          </cell>
          <cell r="F237">
            <v>333200</v>
          </cell>
        </row>
        <row r="237">
          <cell r="H237">
            <v>229433</v>
          </cell>
          <cell r="I237">
            <v>229865</v>
          </cell>
        </row>
        <row r="238">
          <cell r="E238" t="str">
            <v>金山软件研发总部基地</v>
          </cell>
          <cell r="F238">
            <v>100000</v>
          </cell>
        </row>
        <row r="238">
          <cell r="H238">
            <v>121907</v>
          </cell>
          <cell r="I238">
            <v>122927</v>
          </cell>
        </row>
        <row r="239">
          <cell r="E239" t="str">
            <v>英诚电子塑料制品、模具生产车间设备及配套设施技术改造项目</v>
          </cell>
          <cell r="F239">
            <v>1000</v>
          </cell>
        </row>
        <row r="239">
          <cell r="H239">
            <v>0</v>
          </cell>
          <cell r="I239">
            <v>683</v>
          </cell>
        </row>
        <row r="240">
          <cell r="E240" t="str">
            <v>智能化生产线技术改造项目</v>
          </cell>
          <cell r="F240">
            <v>2000</v>
          </cell>
        </row>
        <row r="240">
          <cell r="H240">
            <v>0</v>
          </cell>
          <cell r="I240">
            <v>3523</v>
          </cell>
        </row>
        <row r="241">
          <cell r="E241" t="str">
            <v>珠海市高新区工业园区交通组织优化提升基础设施项目(一期)</v>
          </cell>
          <cell r="F241">
            <v>3248</v>
          </cell>
        </row>
        <row r="242">
          <cell r="E242" t="str">
            <v>广东泰坦智能动力有限公司珠海中电高科技产业园生产基地</v>
          </cell>
          <cell r="F242">
            <v>1000</v>
          </cell>
        </row>
        <row r="242">
          <cell r="H242">
            <v>0</v>
          </cell>
          <cell r="I242">
            <v>291</v>
          </cell>
        </row>
        <row r="243">
          <cell r="E243" t="str">
            <v>新一代红外激光及探测成像技术用高质量晶圆产业化项目</v>
          </cell>
          <cell r="F243">
            <v>1800</v>
          </cell>
        </row>
        <row r="243">
          <cell r="H243">
            <v>0</v>
          </cell>
          <cell r="I243">
            <v>780</v>
          </cell>
        </row>
        <row r="244">
          <cell r="E244" t="str">
            <v>瞄准镜加工车间生产技术升级改造项目</v>
          </cell>
          <cell r="F244">
            <v>850</v>
          </cell>
        </row>
        <row r="244">
          <cell r="H244">
            <v>0</v>
          </cell>
          <cell r="I244">
            <v>494</v>
          </cell>
        </row>
        <row r="245">
          <cell r="E245" t="str">
            <v>五桂山高位水池及金鼎2#加压泵站工程</v>
          </cell>
          <cell r="F245">
            <v>11386</v>
          </cell>
        </row>
        <row r="245">
          <cell r="H245">
            <v>0</v>
          </cell>
          <cell r="I245">
            <v>5102</v>
          </cell>
        </row>
        <row r="246">
          <cell r="E246" t="str">
            <v>格力电子元器件扩产项目</v>
          </cell>
          <cell r="F246">
            <v>550000</v>
          </cell>
        </row>
        <row r="246">
          <cell r="H246">
            <v>0</v>
          </cell>
          <cell r="I246">
            <v>130711</v>
          </cell>
        </row>
        <row r="247">
          <cell r="E247" t="str">
            <v>新能源汽车动力总成智能工厂建设项目</v>
          </cell>
          <cell r="F247">
            <v>97871</v>
          </cell>
        </row>
        <row r="247">
          <cell r="H247">
            <v>0</v>
          </cell>
          <cell r="I247">
            <v>69313</v>
          </cell>
        </row>
        <row r="248">
          <cell r="E248" t="str">
            <v>珠海市高新区东岸留思山片区滞泄洪提升项目</v>
          </cell>
          <cell r="F248">
            <v>5181</v>
          </cell>
        </row>
        <row r="248">
          <cell r="H248">
            <v>0</v>
          </cell>
          <cell r="I248">
            <v>1248</v>
          </cell>
        </row>
        <row r="249">
          <cell r="E249" t="str">
            <v>港湾5号人工智能与机器人产业园（A区）</v>
          </cell>
          <cell r="F249">
            <v>49400</v>
          </cell>
        </row>
        <row r="249">
          <cell r="H249">
            <v>0</v>
          </cell>
          <cell r="I249">
            <v>27264</v>
          </cell>
        </row>
        <row r="250">
          <cell r="E250" t="str">
            <v>港湾5号人工智能与机器人产业园（B区）</v>
          </cell>
          <cell r="F250">
            <v>5700</v>
          </cell>
        </row>
        <row r="250">
          <cell r="H250">
            <v>0</v>
          </cell>
          <cell r="I250">
            <v>4306</v>
          </cell>
        </row>
        <row r="251">
          <cell r="E251" t="str">
            <v>迈为技术珠海半导体装备产业园</v>
          </cell>
          <cell r="F251">
            <v>210000</v>
          </cell>
        </row>
        <row r="251">
          <cell r="H251">
            <v>0</v>
          </cell>
          <cell r="I251">
            <v>36623</v>
          </cell>
        </row>
        <row r="252">
          <cell r="E252" t="str">
            <v>高端半导体芯片掩模版制造基地项目</v>
          </cell>
          <cell r="F252">
            <v>66942</v>
          </cell>
        </row>
        <row r="252">
          <cell r="H252">
            <v>0</v>
          </cell>
          <cell r="I252">
            <v>11177</v>
          </cell>
        </row>
        <row r="253">
          <cell r="E253" t="str">
            <v>500KV金鼎站配套市政电缆隧道新建工程</v>
          </cell>
          <cell r="F253">
            <v>39613</v>
          </cell>
          <cell r="G253">
            <v>12800</v>
          </cell>
          <cell r="H253">
            <v>0</v>
          </cell>
          <cell r="I253">
            <v>7100</v>
          </cell>
        </row>
        <row r="254">
          <cell r="E254" t="str">
            <v>中山大学珠海校区空间引力波探测地面模拟装置楼项目</v>
          </cell>
          <cell r="F254">
            <v>3937</v>
          </cell>
        </row>
        <row r="254">
          <cell r="H254">
            <v>733</v>
          </cell>
          <cell r="I254">
            <v>2456</v>
          </cell>
        </row>
        <row r="255">
          <cell r="E255" t="str">
            <v>格创芯谷二期</v>
          </cell>
          <cell r="F255">
            <v>137253</v>
          </cell>
        </row>
        <row r="255">
          <cell r="I255">
            <v>30152</v>
          </cell>
        </row>
        <row r="256">
          <cell r="E256" t="str">
            <v>无人船生产调试车间</v>
          </cell>
          <cell r="F256">
            <v>1000</v>
          </cell>
        </row>
        <row r="256">
          <cell r="I256">
            <v>544</v>
          </cell>
        </row>
        <row r="257">
          <cell r="E257" t="str">
            <v>空调自动化生产线设备改造项目</v>
          </cell>
          <cell r="F257">
            <v>1000</v>
          </cell>
        </row>
        <row r="257">
          <cell r="I257">
            <v>524</v>
          </cell>
        </row>
        <row r="258">
          <cell r="E258" t="str">
            <v>珠海先创百利电子科技有限公司注塑生产线扩建</v>
          </cell>
          <cell r="F258">
            <v>758</v>
          </cell>
        </row>
        <row r="258">
          <cell r="I258">
            <v>760</v>
          </cell>
        </row>
        <row r="259">
          <cell r="E259" t="str">
            <v>拱星三巷道路改造工程(10KV线路迁改工程)</v>
          </cell>
          <cell r="F259">
            <v>1287</v>
          </cell>
        </row>
        <row r="259">
          <cell r="I259">
            <v>1287</v>
          </cell>
        </row>
        <row r="260">
          <cell r="E260" t="str">
            <v>超高速集成光子芯片和器件测试平台建设项目二期</v>
          </cell>
          <cell r="F260">
            <v>10000</v>
          </cell>
        </row>
        <row r="260">
          <cell r="I260">
            <v>6739</v>
          </cell>
        </row>
        <row r="261">
          <cell r="E261" t="str">
            <v>珠海市高新区2022年大南山森林公园防火通道地质灾害隐患点治理工程</v>
          </cell>
          <cell r="F261">
            <v>1168</v>
          </cell>
        </row>
        <row r="261">
          <cell r="I261">
            <v>387</v>
          </cell>
        </row>
        <row r="262">
          <cell r="E262" t="str">
            <v>珠海高新区那洲片区幼儿园新建工程</v>
          </cell>
          <cell r="F262">
            <v>5500</v>
          </cell>
        </row>
        <row r="262">
          <cell r="I262">
            <v>3888</v>
          </cell>
        </row>
        <row r="263">
          <cell r="E263" t="str">
            <v>珠海高新区北沙片区幼儿园新建工程</v>
          </cell>
          <cell r="F263">
            <v>5563</v>
          </cell>
        </row>
        <row r="263">
          <cell r="I263">
            <v>3837</v>
          </cell>
        </row>
        <row r="264">
          <cell r="E264" t="str">
            <v>新金山生产车间技术改造项目</v>
          </cell>
          <cell r="F264">
            <v>700</v>
          </cell>
        </row>
        <row r="264">
          <cell r="I264">
            <v>563</v>
          </cell>
        </row>
        <row r="265">
          <cell r="E265" t="str">
            <v>2022年度珠海市高新区老旧小区改造提升工程</v>
          </cell>
          <cell r="F265">
            <v>1979</v>
          </cell>
        </row>
        <row r="265">
          <cell r="I265">
            <v>1979</v>
          </cell>
        </row>
        <row r="266">
          <cell r="E266" t="str">
            <v>通桥医疗创新基地项目</v>
          </cell>
          <cell r="F266">
            <v>28000</v>
          </cell>
        </row>
        <row r="266">
          <cell r="I266">
            <v>8506</v>
          </cell>
        </row>
        <row r="267">
          <cell r="E267" t="str">
            <v>珠海贝迪公司光学膜生产基地新建项目</v>
          </cell>
          <cell r="F267">
            <v>51600</v>
          </cell>
        </row>
        <row r="267">
          <cell r="I267">
            <v>5575</v>
          </cell>
        </row>
        <row r="268">
          <cell r="E268" t="str">
            <v>珠海市联易通电子有限公司总部基地</v>
          </cell>
          <cell r="F268">
            <v>40000</v>
          </cell>
        </row>
        <row r="268">
          <cell r="I268">
            <v>15618</v>
          </cell>
        </row>
        <row r="269">
          <cell r="E269" t="str">
            <v>格力电子元器件生产线建设项目(一期)</v>
          </cell>
          <cell r="F269">
            <v>30000</v>
          </cell>
        </row>
        <row r="269">
          <cell r="I269">
            <v>5346</v>
          </cell>
        </row>
        <row r="270">
          <cell r="E270" t="str">
            <v>智能耳穿戴SoC芯片</v>
          </cell>
          <cell r="F270">
            <v>1600</v>
          </cell>
        </row>
        <row r="270">
          <cell r="I270">
            <v>412</v>
          </cell>
        </row>
        <row r="271">
          <cell r="E271" t="str">
            <v>珠海云充科技有限公司生产线扩建项目</v>
          </cell>
          <cell r="F271">
            <v>500</v>
          </cell>
        </row>
        <row r="271">
          <cell r="I271">
            <v>500</v>
          </cell>
        </row>
        <row r="272">
          <cell r="E272" t="str">
            <v>珠海市高新区华冠科技1.8MWp分布式光伏发电项目</v>
          </cell>
          <cell r="F272">
            <v>828</v>
          </cell>
        </row>
        <row r="272">
          <cell r="I272">
            <v>758</v>
          </cell>
        </row>
        <row r="273">
          <cell r="E273" t="str">
            <v>贴片自动化生产线升级技术改造项目</v>
          </cell>
          <cell r="F273">
            <v>550</v>
          </cell>
        </row>
        <row r="273">
          <cell r="I273">
            <v>221</v>
          </cell>
        </row>
        <row r="274">
          <cell r="E274" t="str">
            <v>安易控动力电池研产基地项目</v>
          </cell>
          <cell r="F274">
            <v>1800</v>
          </cell>
        </row>
        <row r="274">
          <cell r="I274">
            <v>1045</v>
          </cell>
        </row>
        <row r="275">
          <cell r="E275" t="str">
            <v>银德铝业(珠海)有限公司迁建</v>
          </cell>
          <cell r="F275">
            <v>1800</v>
          </cell>
        </row>
        <row r="275">
          <cell r="I275">
            <v>1712</v>
          </cell>
        </row>
        <row r="276">
          <cell r="E276" t="str">
            <v>珠海华汇智造半导体有限公司年产5亿颗LED封装项目生产线改造</v>
          </cell>
          <cell r="F276">
            <v>3500</v>
          </cell>
        </row>
        <row r="276">
          <cell r="I276">
            <v>671</v>
          </cell>
        </row>
        <row r="277">
          <cell r="E277" t="str">
            <v>应用于高功率激光器的光纤器件产品线新建项目</v>
          </cell>
          <cell r="F277">
            <v>1000</v>
          </cell>
        </row>
        <row r="277">
          <cell r="I277">
            <v>1002</v>
          </cell>
        </row>
        <row r="278">
          <cell r="E278" t="str">
            <v>中山大学珠海校区荔园研究生宿舍项目</v>
          </cell>
          <cell r="F278">
            <v>42100</v>
          </cell>
        </row>
        <row r="278">
          <cell r="I278">
            <v>2819</v>
          </cell>
        </row>
        <row r="279">
          <cell r="E279" t="str">
            <v>中山大学珠海校区留学生公寓项目</v>
          </cell>
          <cell r="F279">
            <v>30320</v>
          </cell>
        </row>
        <row r="279">
          <cell r="I279">
            <v>3759</v>
          </cell>
        </row>
        <row r="280">
          <cell r="E280" t="str">
            <v>大湾区新型储能生产基地</v>
          </cell>
          <cell r="F280">
            <v>324100</v>
          </cell>
        </row>
        <row r="280">
          <cell r="I280">
            <v>50725</v>
          </cell>
        </row>
        <row r="281">
          <cell r="E281" t="str">
            <v>珠海12英寸TSV立体集成生产基地一期项目</v>
          </cell>
          <cell r="F281">
            <v>78345</v>
          </cell>
        </row>
        <row r="281">
          <cell r="I281">
            <v>33130</v>
          </cell>
        </row>
        <row r="282">
          <cell r="E282" t="str">
            <v>研发测试及试验中心建设项目（一期）</v>
          </cell>
          <cell r="F282">
            <v>4000</v>
          </cell>
        </row>
        <row r="282">
          <cell r="I282">
            <v>1486</v>
          </cell>
        </row>
        <row r="283">
          <cell r="E283" t="str">
            <v>珠海英为拓科技有限公司小家电智能制造生产线建设项目(一期）</v>
          </cell>
          <cell r="F283">
            <v>2800</v>
          </cell>
        </row>
        <row r="283">
          <cell r="I283">
            <v>1950</v>
          </cell>
        </row>
        <row r="284">
          <cell r="E284" t="str">
            <v>连接器生产车间技术改造项目</v>
          </cell>
          <cell r="F284">
            <v>1500</v>
          </cell>
        </row>
        <row r="284">
          <cell r="I284">
            <v>1892</v>
          </cell>
        </row>
        <row r="285">
          <cell r="E285" t="str">
            <v>珠海易胜智能科技有限公司车间升级改造项目</v>
          </cell>
          <cell r="F285">
            <v>800</v>
          </cell>
        </row>
        <row r="285">
          <cell r="I285">
            <v>433</v>
          </cell>
        </row>
        <row r="286">
          <cell r="E286" t="str">
            <v>珠海微视医用科技有限公司年产30万台内窥镜生产线新建项目</v>
          </cell>
          <cell r="F286">
            <v>800</v>
          </cell>
        </row>
        <row r="286">
          <cell r="I286">
            <v>400</v>
          </cell>
        </row>
        <row r="287">
          <cell r="E287" t="str">
            <v>华林科技珠海港湾七号云棉生产线新建项目</v>
          </cell>
          <cell r="F287">
            <v>800</v>
          </cell>
        </row>
        <row r="287">
          <cell r="I287">
            <v>260</v>
          </cell>
        </row>
        <row r="288">
          <cell r="E288" t="str">
            <v>锂享锂电池隔膜改性涂覆分切项目</v>
          </cell>
          <cell r="F288">
            <v>650</v>
          </cell>
        </row>
        <row r="288">
          <cell r="I288">
            <v>370</v>
          </cell>
        </row>
        <row r="289">
          <cell r="E289" t="str">
            <v>广东恒尔朗新材料有限公司工业胶粘剂生产研发基地</v>
          </cell>
          <cell r="F289">
            <v>500</v>
          </cell>
        </row>
        <row r="289">
          <cell r="I289">
            <v>604</v>
          </cell>
        </row>
        <row r="290">
          <cell r="E290" t="str">
            <v>无境船用电子设备智能化生产线技术改造项目</v>
          </cell>
          <cell r="F290">
            <v>500</v>
          </cell>
        </row>
        <row r="290">
          <cell r="I290">
            <v>129</v>
          </cell>
        </row>
        <row r="291">
          <cell r="E291" t="str">
            <v>抗震支吊架配件装配生产线项目</v>
          </cell>
          <cell r="F291">
            <v>500</v>
          </cell>
        </row>
        <row r="291">
          <cell r="I291">
            <v>131</v>
          </cell>
        </row>
        <row r="292">
          <cell r="E292" t="str">
            <v>港湾七号储能产品生产线建设项目</v>
          </cell>
          <cell r="F292">
            <v>500</v>
          </cell>
        </row>
        <row r="292">
          <cell r="I292">
            <v>200</v>
          </cell>
        </row>
        <row r="293">
          <cell r="E293" t="str">
            <v>高新区正坑、潭井、佛迳水库除险加固工程</v>
          </cell>
          <cell r="F293">
            <v>1268</v>
          </cell>
        </row>
        <row r="293">
          <cell r="I293">
            <v>1005</v>
          </cell>
        </row>
        <row r="294">
          <cell r="E294" t="str">
            <v>珠海市高新区大湾区智造园D1区2301kWp分布式光伏发电项目</v>
          </cell>
          <cell r="F294">
            <v>1081</v>
          </cell>
        </row>
        <row r="294">
          <cell r="I294">
            <v>1464</v>
          </cell>
        </row>
        <row r="295">
          <cell r="E295" t="str">
            <v>珠海市大数据中心二期863kWp分布式光伏发电项目</v>
          </cell>
          <cell r="F295">
            <v>501</v>
          </cell>
        </row>
        <row r="295">
          <cell r="I295">
            <v>369</v>
          </cell>
        </row>
        <row r="296">
          <cell r="E296" t="str">
            <v>珠海高新区人民医院北围院区新建工程（一期）</v>
          </cell>
          <cell r="F296">
            <v>178973</v>
          </cell>
        </row>
        <row r="296">
          <cell r="I296">
            <v>10279</v>
          </cell>
        </row>
        <row r="297">
          <cell r="E297" t="str">
            <v>港湾7号—金鼎连片产业制造基地（三期）</v>
          </cell>
          <cell r="F297">
            <v>100300</v>
          </cell>
        </row>
        <row r="297">
          <cell r="I297">
            <v>7899</v>
          </cell>
        </row>
        <row r="298">
          <cell r="E298" t="str">
            <v>珠海格创智能元件厂房及配套建设项目</v>
          </cell>
          <cell r="F298">
            <v>64348</v>
          </cell>
        </row>
        <row r="298">
          <cell r="I298">
            <v>16557</v>
          </cell>
        </row>
        <row r="299">
          <cell r="E299" t="str">
            <v>珠海兴诺能源技术有限公司生产线改造</v>
          </cell>
          <cell r="F299">
            <v>1000</v>
          </cell>
        </row>
        <row r="299">
          <cell r="I299">
            <v>1228</v>
          </cell>
        </row>
        <row r="300">
          <cell r="E300" t="str">
            <v>2022年珠海高新区民生实事消防安全管理项目</v>
          </cell>
          <cell r="F300">
            <v>1751</v>
          </cell>
        </row>
        <row r="300">
          <cell r="I300">
            <v>1744</v>
          </cell>
        </row>
        <row r="301">
          <cell r="E301" t="str">
            <v>珠海奇思组装车间生产线提质增效技术改造项目</v>
          </cell>
          <cell r="F301">
            <v>750</v>
          </cell>
        </row>
        <row r="301">
          <cell r="I301">
            <v>340</v>
          </cell>
        </row>
        <row r="302">
          <cell r="E302" t="str">
            <v>广东科雷明斯智能科技有限公司车间改扩建项目</v>
          </cell>
          <cell r="F302">
            <v>1500</v>
          </cell>
        </row>
        <row r="302">
          <cell r="I302">
            <v>854</v>
          </cell>
        </row>
        <row r="303">
          <cell r="E303" t="str">
            <v>车门避障雷达传感器、汽车传感器技术改造项目</v>
          </cell>
          <cell r="F303">
            <v>500</v>
          </cell>
        </row>
        <row r="303">
          <cell r="I303">
            <v>175</v>
          </cell>
        </row>
        <row r="304">
          <cell r="E304" t="str">
            <v>高精密无人机金属零件生产基地项目</v>
          </cell>
          <cell r="F304">
            <v>500</v>
          </cell>
        </row>
        <row r="304">
          <cell r="I304">
            <v>281</v>
          </cell>
        </row>
        <row r="305">
          <cell r="E305" t="str">
            <v>艾美创医疗科技（珠海）有限公司年产1500万支一次性使用无菌注射针系列产品生产线改建项目</v>
          </cell>
          <cell r="F305">
            <v>1500</v>
          </cell>
        </row>
        <row r="305">
          <cell r="I305">
            <v>780</v>
          </cell>
        </row>
        <row r="306">
          <cell r="E306" t="str">
            <v>新建标准化智能化CNC加工生产线</v>
          </cell>
          <cell r="F306">
            <v>1000</v>
          </cell>
        </row>
        <row r="306">
          <cell r="I306">
            <v>16</v>
          </cell>
        </row>
        <row r="307">
          <cell r="E307" t="str">
            <v>宝莱特年产100万人份透析粉液生产线技术改造项目</v>
          </cell>
          <cell r="F307">
            <v>800</v>
          </cell>
        </row>
        <row r="307">
          <cell r="I307">
            <v>100</v>
          </cell>
        </row>
        <row r="308">
          <cell r="E308" t="str">
            <v>广东省珠海市大湾区智造产业园规划三路、规划四路及周边市政配套设施项目</v>
          </cell>
          <cell r="F308">
            <v>1994</v>
          </cell>
        </row>
        <row r="308">
          <cell r="I308">
            <v>846</v>
          </cell>
        </row>
        <row r="309">
          <cell r="E309" t="str">
            <v>高新区智慧水务工程</v>
          </cell>
          <cell r="F309">
            <v>1395</v>
          </cell>
        </row>
        <row r="309">
          <cell r="I309">
            <v>1171</v>
          </cell>
        </row>
        <row r="310">
          <cell r="E310" t="str">
            <v>珠海市高新区排水管网病害修复工程一期工程</v>
          </cell>
          <cell r="F310">
            <v>8855</v>
          </cell>
        </row>
        <row r="310">
          <cell r="I310">
            <v>2169</v>
          </cell>
        </row>
        <row r="311">
          <cell r="E311" t="str">
            <v>珠海英搏尔电气股份有限公司研发中心实验室技术改造项目</v>
          </cell>
          <cell r="F311">
            <v>4000</v>
          </cell>
        </row>
        <row r="311">
          <cell r="I311">
            <v>413</v>
          </cell>
        </row>
        <row r="312">
          <cell r="E312" t="str">
            <v>扩建20吨航吊智能化装配生产线</v>
          </cell>
          <cell r="F312">
            <v>500</v>
          </cell>
        </row>
        <row r="312">
          <cell r="I312">
            <v>0</v>
          </cell>
        </row>
        <row r="313">
          <cell r="E313" t="str">
            <v>麦时微电子(珠海)MEMS产品封装测试中心建置工程</v>
          </cell>
          <cell r="F313">
            <v>700</v>
          </cell>
        </row>
        <row r="313">
          <cell r="I313">
            <v>341</v>
          </cell>
        </row>
        <row r="314">
          <cell r="E314" t="str">
            <v>打印复印通用耗材全自动智能制造生产线技术改造项目</v>
          </cell>
          <cell r="F314">
            <v>1000</v>
          </cell>
        </row>
        <row r="314">
          <cell r="I314">
            <v>611</v>
          </cell>
        </row>
        <row r="315">
          <cell r="E315" t="str">
            <v>港湾7号—金鼎连片产业制造基地(四期)</v>
          </cell>
          <cell r="F315">
            <v>24810</v>
          </cell>
        </row>
        <row r="315">
          <cell r="I315">
            <v>932</v>
          </cell>
        </row>
        <row r="316">
          <cell r="E316" t="str">
            <v>220V永丰站配套市政电缆隧道新建工程（一期）</v>
          </cell>
          <cell r="F316">
            <v>46450</v>
          </cell>
        </row>
        <row r="316">
          <cell r="I316">
            <v>4160</v>
          </cell>
        </row>
        <row r="317">
          <cell r="E317" t="str">
            <v>珠海麒麟啤酒2.5MW屋顶光伏发电项目</v>
          </cell>
          <cell r="F317">
            <v>1250</v>
          </cell>
        </row>
        <row r="317">
          <cell r="I317">
            <v>1250</v>
          </cell>
        </row>
        <row r="318">
          <cell r="E318" t="str">
            <v>珠海市宏邦医疗科技有限公司华发大数据二期扩建项目</v>
          </cell>
          <cell r="F318">
            <v>500</v>
          </cell>
        </row>
        <row r="318">
          <cell r="I318">
            <v>150</v>
          </cell>
        </row>
        <row r="319">
          <cell r="E319" t="str">
            <v>注塑、模具车间智能制造技术改造项目</v>
          </cell>
          <cell r="F319">
            <v>800</v>
          </cell>
        </row>
        <row r="319">
          <cell r="I319">
            <v>178</v>
          </cell>
        </row>
        <row r="320">
          <cell r="E320" t="str">
            <v>2023 年度珠海市高新区老旧小区改造提升工程</v>
          </cell>
          <cell r="F320">
            <v>2860</v>
          </cell>
        </row>
        <row r="320">
          <cell r="I320">
            <v>1558</v>
          </cell>
        </row>
        <row r="321">
          <cell r="E321" t="str">
            <v>宝莱特企业技术中心技术改造项目</v>
          </cell>
          <cell r="F321">
            <v>500</v>
          </cell>
        </row>
        <row r="321">
          <cell r="I321">
            <v>400</v>
          </cell>
        </row>
        <row r="322">
          <cell r="E322" t="str">
            <v>广东天成事科技包装材料研发生产线新建项目</v>
          </cell>
          <cell r="F322">
            <v>3000</v>
          </cell>
        </row>
        <row r="322">
          <cell r="I322">
            <v>1835</v>
          </cell>
        </row>
        <row r="323">
          <cell r="E323" t="str">
            <v>珠海市分布式光伏发电项目三标段(高新区)</v>
          </cell>
          <cell r="F323">
            <v>14800</v>
          </cell>
        </row>
        <row r="323">
          <cell r="I323">
            <v>351</v>
          </cell>
        </row>
        <row r="324">
          <cell r="E324" t="str">
            <v>新建凝胶(眼用、外用)生物药品高速生产线</v>
          </cell>
          <cell r="F324">
            <v>1200</v>
          </cell>
        </row>
        <row r="324">
          <cell r="I324">
            <v>60</v>
          </cell>
        </row>
        <row r="325">
          <cell r="E325" t="str">
            <v>新建吹灌封三合一化妆品生产车间项目</v>
          </cell>
          <cell r="F325">
            <v>1100</v>
          </cell>
        </row>
        <row r="325">
          <cell r="I325">
            <v>460</v>
          </cell>
        </row>
        <row r="326">
          <cell r="E326" t="str">
            <v>珠海高新技术产业开发区人民医院移动核酸检测车购置医疗集团东部骨科中心医疗设备购置项目</v>
          </cell>
          <cell r="F326">
            <v>900</v>
          </cell>
        </row>
        <row r="327">
          <cell r="E327" t="str">
            <v>血液净化关键医用耗材的全检能力建设</v>
          </cell>
          <cell r="F327">
            <v>600</v>
          </cell>
        </row>
        <row r="327">
          <cell r="I327">
            <v>299</v>
          </cell>
        </row>
        <row r="328">
          <cell r="E328" t="str">
            <v>魅族20系列手机项目的研发</v>
          </cell>
          <cell r="F328">
            <v>510</v>
          </cell>
        </row>
        <row r="328">
          <cell r="I328">
            <v>510</v>
          </cell>
        </row>
        <row r="329">
          <cell r="E329" t="str">
            <v>高新前环幼儿园</v>
          </cell>
          <cell r="F329">
            <v>12600</v>
          </cell>
        </row>
        <row r="330">
          <cell r="E330" t="str">
            <v>高新区城市安全风险监测预警平台及区应急指挥中心建设项目</v>
          </cell>
          <cell r="F330">
            <v>1484</v>
          </cell>
        </row>
        <row r="331">
          <cell r="E331" t="str">
            <v>远光软件基于知识图谱的财税智库应用项目</v>
          </cell>
          <cell r="F331">
            <v>1270</v>
          </cell>
        </row>
        <row r="332">
          <cell r="E332" t="str">
            <v>珠海华冠电容器股份有限公司智慧互联用铝电解电容器生产线技术改造项目</v>
          </cell>
          <cell r="F332">
            <v>1000</v>
          </cell>
        </row>
        <row r="332">
          <cell r="I332">
            <v>104</v>
          </cell>
        </row>
        <row r="333">
          <cell r="E333" t="str">
            <v>跨芯微厚膜混合集成电路项目</v>
          </cell>
          <cell r="F333">
            <v>500</v>
          </cell>
        </row>
        <row r="333">
          <cell r="I333">
            <v>351</v>
          </cell>
        </row>
        <row r="334">
          <cell r="E334" t="str">
            <v>珠海市龙图光罩科技有限公司高端半导体芯片90nm掩模版产品生产线项目</v>
          </cell>
          <cell r="F334">
            <v>8900</v>
          </cell>
        </row>
        <row r="334">
          <cell r="I334">
            <v>6588</v>
          </cell>
        </row>
        <row r="335">
          <cell r="E335" t="str">
            <v>新能源汽车动力系统创新能力提升建设项目</v>
          </cell>
          <cell r="F335">
            <v>500</v>
          </cell>
        </row>
        <row r="335">
          <cell r="I335">
            <v>183</v>
          </cell>
        </row>
        <row r="336">
          <cell r="E336" t="str">
            <v>高精度泊车辅助雷达系统的研发项目</v>
          </cell>
          <cell r="F336">
            <v>500</v>
          </cell>
        </row>
        <row r="336">
          <cell r="I336">
            <v>9</v>
          </cell>
        </row>
        <row r="337">
          <cell r="E337" t="str">
            <v>标立电机(珠海)有限公司车间扩建技术改造项目</v>
          </cell>
          <cell r="F337">
            <v>510</v>
          </cell>
        </row>
        <row r="337">
          <cell r="I337">
            <v>510</v>
          </cell>
        </row>
        <row r="338">
          <cell r="E338" t="str">
            <v>控制板组件扩产增效技术改造项目</v>
          </cell>
          <cell r="F338">
            <v>650</v>
          </cell>
        </row>
        <row r="338">
          <cell r="I338">
            <v>698</v>
          </cell>
        </row>
        <row r="339">
          <cell r="E339" t="str">
            <v>智能电源控制板自动化生产线技术改造项目</v>
          </cell>
          <cell r="F339">
            <v>2000</v>
          </cell>
        </row>
        <row r="339">
          <cell r="I339">
            <v>2385</v>
          </cell>
        </row>
        <row r="340">
          <cell r="E340" t="str">
            <v>储能电池应用研发项目</v>
          </cell>
          <cell r="F340">
            <v>3000</v>
          </cell>
        </row>
        <row r="340">
          <cell r="I340">
            <v>2139</v>
          </cell>
        </row>
        <row r="341">
          <cell r="E341" t="str">
            <v>瑞熙恩智能装置生产项目改造</v>
          </cell>
          <cell r="F341">
            <v>500</v>
          </cell>
        </row>
        <row r="341">
          <cell r="I341">
            <v>211</v>
          </cell>
        </row>
        <row r="342">
          <cell r="E342" t="str">
            <v>珠海市泰永智能科技有限公司工厂新建项目</v>
          </cell>
          <cell r="F342">
            <v>1000</v>
          </cell>
        </row>
        <row r="342">
          <cell r="I342">
            <v>471</v>
          </cell>
        </row>
        <row r="343">
          <cell r="E343" t="str">
            <v>珠海欣视界科技有限公司锂电池中等规模生产线项目</v>
          </cell>
          <cell r="F343">
            <v>5769</v>
          </cell>
        </row>
        <row r="343">
          <cell r="I343">
            <v>5769</v>
          </cell>
        </row>
        <row r="344">
          <cell r="E344" t="str">
            <v>广东谷风三维科技有限公司3D打印设备生产项目</v>
          </cell>
          <cell r="F344">
            <v>5678</v>
          </cell>
        </row>
        <row r="344">
          <cell r="I344">
            <v>5688</v>
          </cell>
        </row>
        <row r="345">
          <cell r="E345" t="str">
            <v>北沙三生产业园（一期）</v>
          </cell>
          <cell r="F345">
            <v>267000</v>
          </cell>
        </row>
        <row r="345">
          <cell r="I345">
            <v>4920</v>
          </cell>
        </row>
        <row r="346">
          <cell r="E346" t="str">
            <v>广东雷佳增材科技有限公司3D打印设备生产项目</v>
          </cell>
          <cell r="F346">
            <v>5650</v>
          </cell>
        </row>
        <row r="346">
          <cell r="I346">
            <v>5650</v>
          </cell>
        </row>
        <row r="347">
          <cell r="E347" t="str">
            <v>广东金石智能制造有限责任公司3D打印设备生产项目</v>
          </cell>
          <cell r="F347">
            <v>5700</v>
          </cell>
        </row>
        <row r="347">
          <cell r="I347">
            <v>5711</v>
          </cell>
        </row>
        <row r="348">
          <cell r="E348" t="str">
            <v>智能制造产业园配套项目7（中珠渠南路工程）</v>
          </cell>
          <cell r="F348">
            <v>16002</v>
          </cell>
        </row>
        <row r="348">
          <cell r="I348">
            <v>224</v>
          </cell>
        </row>
        <row r="349">
          <cell r="E349" t="str">
            <v>广东500千伏金鼎输变电工程</v>
          </cell>
          <cell r="F349">
            <v>62000</v>
          </cell>
        </row>
        <row r="349">
          <cell r="I349">
            <v>8000</v>
          </cell>
        </row>
        <row r="350">
          <cell r="E350" t="str">
            <v>智慧教育平台建设工程</v>
          </cell>
          <cell r="F350">
            <v>705</v>
          </cell>
        </row>
        <row r="351">
          <cell r="E351" t="str">
            <v>香洲区新粮库项目（二期）</v>
          </cell>
          <cell r="F351">
            <v>31652</v>
          </cell>
        </row>
        <row r="352">
          <cell r="E352" t="str">
            <v>聚芯医疗科技（珠海）有限公司年产5万套神经介入医疗器械生产线新建项目</v>
          </cell>
          <cell r="F352">
            <v>2000</v>
          </cell>
        </row>
        <row r="352">
          <cell r="I352">
            <v>474</v>
          </cell>
        </row>
        <row r="353">
          <cell r="E353" t="str">
            <v>珠海瑞玞生物工程有限公司医疗器械生产线建设项目</v>
          </cell>
          <cell r="F353">
            <v>3000</v>
          </cell>
        </row>
        <row r="353">
          <cell r="I353">
            <v>1250</v>
          </cell>
        </row>
        <row r="354">
          <cell r="E354" t="str">
            <v>长园智能装备(广东)有限公司智能车间新建项目</v>
          </cell>
          <cell r="F354">
            <v>500</v>
          </cell>
        </row>
        <row r="354">
          <cell r="I354">
            <v>305</v>
          </cell>
        </row>
        <row r="355">
          <cell r="E355" t="str">
            <v>珠海洛伦兹智能科技有限公司电源生产线项目</v>
          </cell>
          <cell r="F355">
            <v>650</v>
          </cell>
        </row>
        <row r="355">
          <cell r="I355">
            <v>263</v>
          </cell>
        </row>
        <row r="356">
          <cell r="E356" t="str">
            <v>珠海市维汉电线有限公司生产线扩建项目</v>
          </cell>
          <cell r="F356">
            <v>500</v>
          </cell>
        </row>
        <row r="356">
          <cell r="I356">
            <v>231</v>
          </cell>
        </row>
        <row r="357">
          <cell r="E357" t="str">
            <v>科创锂电储能电芯中试生产线项目</v>
          </cell>
          <cell r="F357">
            <v>4000</v>
          </cell>
        </row>
        <row r="357">
          <cell r="I357">
            <v>761</v>
          </cell>
        </row>
        <row r="358">
          <cell r="E358" t="str">
            <v>莱特维建（珠海）保健食品车间新建项目</v>
          </cell>
          <cell r="F358">
            <v>2000</v>
          </cell>
        </row>
        <row r="358">
          <cell r="I358">
            <v>1940</v>
          </cell>
        </row>
        <row r="359">
          <cell r="E359" t="str">
            <v>汇丰高新区光伏项目</v>
          </cell>
          <cell r="F359">
            <v>720</v>
          </cell>
        </row>
        <row r="359">
          <cell r="I359">
            <v>985</v>
          </cell>
        </row>
        <row r="360">
          <cell r="E360" t="str">
            <v>家具制造自动化生产线设备技术改造项目</v>
          </cell>
          <cell r="F360">
            <v>1200</v>
          </cell>
        </row>
        <row r="360">
          <cell r="I360">
            <v>541</v>
          </cell>
        </row>
        <row r="361">
          <cell r="E361" t="str">
            <v>大湾区高端装备制造生产基地</v>
          </cell>
          <cell r="F361">
            <v>125813</v>
          </cell>
        </row>
        <row r="361">
          <cell r="I361">
            <v>214</v>
          </cell>
        </row>
        <row r="362">
          <cell r="E362" t="str">
            <v>珠海瓦特电力设备有限公司港湾七号产能扩建项目</v>
          </cell>
          <cell r="F362">
            <v>700</v>
          </cell>
        </row>
        <row r="362">
          <cell r="I362">
            <v>119</v>
          </cell>
        </row>
        <row r="363">
          <cell r="E363" t="str">
            <v>珠海市高新区淇澳岛中心河排洪渠项目改建工程</v>
          </cell>
          <cell r="F363">
            <v>3153</v>
          </cell>
        </row>
        <row r="364">
          <cell r="E364" t="str">
            <v>珠海长盛精密制造有限公司精密高端零部件研发及制造基地项目</v>
          </cell>
          <cell r="F364">
            <v>3300</v>
          </cell>
        </row>
        <row r="364">
          <cell r="I364">
            <v>747</v>
          </cell>
        </row>
        <row r="365">
          <cell r="E365" t="str">
            <v>珠海世宁达科技有限公司生产及研发设备投入</v>
          </cell>
          <cell r="F365">
            <v>500</v>
          </cell>
        </row>
        <row r="365">
          <cell r="I365">
            <v>220</v>
          </cell>
        </row>
        <row r="366">
          <cell r="E366" t="str">
            <v>长园泽晖新能源材料研究院 (珠海 )有限公司生产线扩建</v>
          </cell>
          <cell r="F366">
            <v>510</v>
          </cell>
        </row>
        <row r="366">
          <cell r="I366">
            <v>257</v>
          </cell>
        </row>
        <row r="367">
          <cell r="E367" t="str">
            <v>珠海纳甘2000吨碳基新材料生产项目</v>
          </cell>
          <cell r="F367">
            <v>500</v>
          </cell>
        </row>
        <row r="367">
          <cell r="I367">
            <v>157</v>
          </cell>
        </row>
        <row r="368">
          <cell r="E368" t="str">
            <v>珠海市高新区兴格园谷5.99MW分布式光伏发电项目</v>
          </cell>
          <cell r="F368">
            <v>2850</v>
          </cell>
        </row>
        <row r="368">
          <cell r="I368">
            <v>0</v>
          </cell>
        </row>
        <row r="369">
          <cell r="E369" t="str">
            <v>菲特兰公司接触镜产品厂房、生产线扩建项目</v>
          </cell>
          <cell r="F369">
            <v>2000</v>
          </cell>
        </row>
        <row r="369">
          <cell r="I369">
            <v>1132</v>
          </cell>
        </row>
        <row r="370">
          <cell r="E370" t="str">
            <v>珠海天成先进半导体科技有限公司一期工艺设备购置实施产业化项目</v>
          </cell>
          <cell r="F370">
            <v>25000</v>
          </cell>
        </row>
        <row r="370">
          <cell r="I370">
            <v>3146</v>
          </cell>
        </row>
        <row r="371">
          <cell r="E371" t="str">
            <v>珠海市北区水质净化厂二期及地面公共服务设施工程项目</v>
          </cell>
          <cell r="F371">
            <v>171116</v>
          </cell>
        </row>
        <row r="372">
          <cell r="E372" t="str">
            <v>珠海联合天润打印耗材有限公司2215.95kWp分布式光伏发电项目</v>
          </cell>
          <cell r="F372">
            <v>935</v>
          </cell>
        </row>
        <row r="373">
          <cell r="E373" t="str">
            <v>珠海华达瑞产业园服务有限公司2000.35kWp分布式光伏发电项目</v>
          </cell>
          <cell r="F373">
            <v>1015</v>
          </cell>
        </row>
        <row r="374">
          <cell r="E374" t="str">
            <v>康定电子高新车间产线技术升级改造项目</v>
          </cell>
          <cell r="F374">
            <v>510</v>
          </cell>
        </row>
        <row r="375">
          <cell r="E375" t="str">
            <v>珠海市万泽生物医药有限公司金双歧生产线新建项目</v>
          </cell>
          <cell r="F375">
            <v>500</v>
          </cell>
        </row>
        <row r="376">
          <cell r="E376" t="str">
            <v>珠海上富电技股份有限公司智能驾驶基地超声波雷达生产线扩建项目</v>
          </cell>
          <cell r="F376">
            <v>1000</v>
          </cell>
        </row>
        <row r="377">
          <cell r="E377" t="str">
            <v>创银生产线技术改造项目</v>
          </cell>
          <cell r="F377">
            <v>510</v>
          </cell>
        </row>
        <row r="378">
          <cell r="E378" t="str">
            <v>珠海光藻生命科学年产1000吨微藻细胞营养液项目</v>
          </cell>
          <cell r="F378">
            <v>2055</v>
          </cell>
        </row>
        <row r="379">
          <cell r="E379" t="str">
            <v>科创储能新厂房生产线改造</v>
          </cell>
          <cell r="F379">
            <v>2621</v>
          </cell>
        </row>
        <row r="380">
          <cell r="E380" t="str">
            <v>迈为技术珠海精密电机生产线技术改造项目</v>
          </cell>
          <cell r="F380">
            <v>1600</v>
          </cell>
        </row>
        <row r="381">
          <cell r="E381" t="str">
            <v>广东三锐新能源汽车电控总成生产研发基地项目</v>
          </cell>
          <cell r="F381">
            <v>1600</v>
          </cell>
        </row>
        <row r="382">
          <cell r="E382" t="str">
            <v>长园医疗生产线扩建</v>
          </cell>
          <cell r="F382">
            <v>500</v>
          </cell>
        </row>
        <row r="383">
          <cell r="E383" t="str">
            <v>傅利叶华南总部项目投资项目</v>
          </cell>
          <cell r="F383">
            <v>550</v>
          </cell>
        </row>
        <row r="384">
          <cell r="E384" t="str">
            <v>110kV-220kV熔接式电缆接头华发5.0新空间载体迁建项目</v>
          </cell>
          <cell r="F384">
            <v>510</v>
          </cell>
        </row>
        <row r="385">
          <cell r="E385" t="str">
            <v>珠海英集芯芯片测试增资扩产项目</v>
          </cell>
          <cell r="F385">
            <v>2771</v>
          </cell>
        </row>
        <row r="386">
          <cell r="E386" t="str">
            <v>中桐广场</v>
          </cell>
          <cell r="F386">
            <v>25000</v>
          </cell>
        </row>
        <row r="386">
          <cell r="H386">
            <v>16978</v>
          </cell>
          <cell r="I386">
            <v>35312</v>
          </cell>
        </row>
        <row r="387">
          <cell r="E387" t="str">
            <v>金鼎第一工业区更新项目</v>
          </cell>
          <cell r="F387">
            <v>66767</v>
          </cell>
        </row>
        <row r="387">
          <cell r="H387">
            <v>33753</v>
          </cell>
          <cell r="I387">
            <v>44989</v>
          </cell>
        </row>
        <row r="388">
          <cell r="E388" t="str">
            <v>唐家第一工业区更新改造项目</v>
          </cell>
          <cell r="F388">
            <v>390966</v>
          </cell>
          <cell r="G388">
            <v>19370</v>
          </cell>
          <cell r="H388">
            <v>149114</v>
          </cell>
          <cell r="I388">
            <v>181509</v>
          </cell>
        </row>
        <row r="389">
          <cell r="E389" t="str">
            <v>金发工业区更新项目</v>
          </cell>
          <cell r="F389">
            <v>244190</v>
          </cell>
          <cell r="G389">
            <v>19500</v>
          </cell>
          <cell r="H389">
            <v>52881</v>
          </cell>
          <cell r="I389">
            <v>94013</v>
          </cell>
        </row>
        <row r="390">
          <cell r="E390" t="str">
            <v>泰盈玖悦湾</v>
          </cell>
          <cell r="F390">
            <v>85000</v>
          </cell>
        </row>
        <row r="390">
          <cell r="H390">
            <v>227822</v>
          </cell>
          <cell r="I390">
            <v>255275</v>
          </cell>
        </row>
        <row r="391">
          <cell r="E391" t="str">
            <v>惠景嘉府</v>
          </cell>
          <cell r="F391">
            <v>43200</v>
          </cell>
        </row>
        <row r="391">
          <cell r="H391">
            <v>39756</v>
          </cell>
          <cell r="I391">
            <v>39852</v>
          </cell>
        </row>
        <row r="392">
          <cell r="E392" t="str">
            <v>凯旋盛景花园</v>
          </cell>
          <cell r="F392">
            <v>84600</v>
          </cell>
        </row>
        <row r="392">
          <cell r="H392">
            <v>68952</v>
          </cell>
          <cell r="I392">
            <v>70962</v>
          </cell>
        </row>
        <row r="393">
          <cell r="E393" t="str">
            <v>恒大云锦花园</v>
          </cell>
          <cell r="F393">
            <v>320000</v>
          </cell>
        </row>
        <row r="393">
          <cell r="H393">
            <v>61871</v>
          </cell>
          <cell r="I393">
            <v>75391</v>
          </cell>
        </row>
        <row r="394">
          <cell r="E394" t="str">
            <v>仁恒滨海半岛花园</v>
          </cell>
          <cell r="F394">
            <v>963109</v>
          </cell>
        </row>
        <row r="394">
          <cell r="H394">
            <v>698210</v>
          </cell>
          <cell r="I394">
            <v>709005</v>
          </cell>
        </row>
        <row r="395">
          <cell r="E395" t="str">
            <v>翠湖香山国际花园</v>
          </cell>
          <cell r="F395">
            <v>1600000</v>
          </cell>
          <cell r="G395">
            <v>65000</v>
          </cell>
          <cell r="H395">
            <v>1262680</v>
          </cell>
          <cell r="I395">
            <v>1327936</v>
          </cell>
        </row>
        <row r="396">
          <cell r="E396" t="str">
            <v>红树东岸商住项目一期</v>
          </cell>
          <cell r="F396">
            <v>322381</v>
          </cell>
          <cell r="G396">
            <v>30000</v>
          </cell>
          <cell r="H396">
            <v>563224</v>
          </cell>
          <cell r="I396">
            <v>619349</v>
          </cell>
        </row>
        <row r="397">
          <cell r="E397" t="str">
            <v>金鼎科技工业园生活配套四期</v>
          </cell>
          <cell r="F397">
            <v>1200</v>
          </cell>
        </row>
        <row r="397">
          <cell r="H397">
            <v>40</v>
          </cell>
          <cell r="I397">
            <v>40</v>
          </cell>
        </row>
        <row r="398">
          <cell r="E398" t="str">
            <v>惠景和园</v>
          </cell>
          <cell r="F398">
            <v>85000</v>
          </cell>
        </row>
        <row r="398">
          <cell r="H398">
            <v>105082</v>
          </cell>
          <cell r="I398">
            <v>105600</v>
          </cell>
        </row>
        <row r="399">
          <cell r="E399" t="str">
            <v>华发绿洋湾花园</v>
          </cell>
          <cell r="F399">
            <v>294000</v>
          </cell>
          <cell r="G399">
            <v>4900</v>
          </cell>
          <cell r="H399">
            <v>560491</v>
          </cell>
          <cell r="I399">
            <v>563836</v>
          </cell>
        </row>
        <row r="400">
          <cell r="E400" t="str">
            <v>象牙公馆</v>
          </cell>
          <cell r="F400">
            <v>6000</v>
          </cell>
        </row>
        <row r="400">
          <cell r="H400">
            <v>7803</v>
          </cell>
          <cell r="I400">
            <v>8099</v>
          </cell>
        </row>
        <row r="401">
          <cell r="E401" t="str">
            <v>天恒湾景花园</v>
          </cell>
          <cell r="F401">
            <v>50000</v>
          </cell>
        </row>
        <row r="401">
          <cell r="H401">
            <v>58976</v>
          </cell>
          <cell r="I401">
            <v>58976</v>
          </cell>
        </row>
        <row r="402">
          <cell r="E402" t="str">
            <v>留诗山城市更新项目</v>
          </cell>
          <cell r="F402">
            <v>399400</v>
          </cell>
          <cell r="G402">
            <v>37000</v>
          </cell>
          <cell r="H402">
            <v>119604</v>
          </cell>
          <cell r="I402">
            <v>180129</v>
          </cell>
        </row>
        <row r="403">
          <cell r="E403" t="str">
            <v>雅居乐唐家湾商住小区一期</v>
          </cell>
          <cell r="F403">
            <v>373323</v>
          </cell>
        </row>
        <row r="403">
          <cell r="H403">
            <v>413089</v>
          </cell>
          <cell r="I403">
            <v>414393</v>
          </cell>
        </row>
        <row r="404">
          <cell r="E404" t="str">
            <v>雅居乐唐家湾商住小区二期</v>
          </cell>
          <cell r="F404">
            <v>140494</v>
          </cell>
        </row>
        <row r="404">
          <cell r="H404">
            <v>154136</v>
          </cell>
          <cell r="I404">
            <v>154443</v>
          </cell>
        </row>
        <row r="405">
          <cell r="E405" t="str">
            <v>雅居乐唐家湾商住小区三期</v>
          </cell>
          <cell r="F405">
            <v>144827</v>
          </cell>
        </row>
        <row r="405">
          <cell r="H405">
            <v>148952</v>
          </cell>
          <cell r="I405">
            <v>149242</v>
          </cell>
        </row>
        <row r="406">
          <cell r="E406" t="str">
            <v>唐家公馆</v>
          </cell>
          <cell r="F406">
            <v>67997</v>
          </cell>
        </row>
        <row r="406">
          <cell r="H406">
            <v>80032</v>
          </cell>
          <cell r="I406">
            <v>80032</v>
          </cell>
        </row>
        <row r="407">
          <cell r="E407" t="str">
            <v>唐嘉名苑</v>
          </cell>
          <cell r="F407">
            <v>113792</v>
          </cell>
        </row>
        <row r="407">
          <cell r="H407">
            <v>128289</v>
          </cell>
          <cell r="I407">
            <v>132765</v>
          </cell>
        </row>
        <row r="408">
          <cell r="E408" t="str">
            <v>仁恒北岸苑</v>
          </cell>
          <cell r="F408">
            <v>120000</v>
          </cell>
        </row>
        <row r="408">
          <cell r="H408">
            <v>109110</v>
          </cell>
          <cell r="I408">
            <v>115632</v>
          </cell>
        </row>
        <row r="409">
          <cell r="E409" t="str">
            <v>龙湖天钜院</v>
          </cell>
          <cell r="F409">
            <v>94000</v>
          </cell>
        </row>
        <row r="409">
          <cell r="H409">
            <v>79361</v>
          </cell>
          <cell r="I409">
            <v>80856</v>
          </cell>
        </row>
        <row r="410">
          <cell r="E410" t="str">
            <v>龙湖天奕院</v>
          </cell>
          <cell r="F410">
            <v>123900</v>
          </cell>
        </row>
        <row r="410">
          <cell r="H410">
            <v>92075</v>
          </cell>
          <cell r="I410">
            <v>92148</v>
          </cell>
        </row>
        <row r="411">
          <cell r="E411" t="str">
            <v>大德世贸广场</v>
          </cell>
          <cell r="F411">
            <v>112721</v>
          </cell>
        </row>
        <row r="411">
          <cell r="H411">
            <v>99032</v>
          </cell>
          <cell r="I411">
            <v>103795</v>
          </cell>
        </row>
        <row r="412">
          <cell r="E412" t="str">
            <v>颐璟名庭</v>
          </cell>
          <cell r="F412">
            <v>105832</v>
          </cell>
        </row>
        <row r="412">
          <cell r="H412">
            <v>92457</v>
          </cell>
          <cell r="I412">
            <v>92457</v>
          </cell>
        </row>
        <row r="413">
          <cell r="E413" t="str">
            <v>华发悦谷名苑</v>
          </cell>
          <cell r="F413">
            <v>153090</v>
          </cell>
        </row>
        <row r="413">
          <cell r="H413">
            <v>136770</v>
          </cell>
          <cell r="I413">
            <v>140939</v>
          </cell>
        </row>
        <row r="414">
          <cell r="E414" t="str">
            <v>龙湖天玺院</v>
          </cell>
          <cell r="F414">
            <v>111700</v>
          </cell>
        </row>
        <row r="414">
          <cell r="H414">
            <v>95943</v>
          </cell>
          <cell r="I414">
            <v>95943</v>
          </cell>
        </row>
        <row r="415">
          <cell r="E415" t="str">
            <v>惠景海岸新寓</v>
          </cell>
          <cell r="F415">
            <v>74573</v>
          </cell>
        </row>
        <row r="415">
          <cell r="H415">
            <v>52030</v>
          </cell>
          <cell r="I415">
            <v>53766</v>
          </cell>
        </row>
        <row r="416">
          <cell r="E416" t="str">
            <v>天地源上唐府</v>
          </cell>
          <cell r="F416">
            <v>150000</v>
          </cell>
        </row>
        <row r="416">
          <cell r="H416">
            <v>174210</v>
          </cell>
          <cell r="I416">
            <v>174630</v>
          </cell>
        </row>
        <row r="417">
          <cell r="E417" t="str">
            <v>悦唐阁</v>
          </cell>
          <cell r="F417">
            <v>106497</v>
          </cell>
          <cell r="G417">
            <v>5376</v>
          </cell>
          <cell r="H417">
            <v>96740</v>
          </cell>
          <cell r="I417">
            <v>111596</v>
          </cell>
        </row>
        <row r="418">
          <cell r="E418" t="str">
            <v>公元九里</v>
          </cell>
          <cell r="F418">
            <v>126975</v>
          </cell>
        </row>
        <row r="418">
          <cell r="H418">
            <v>129289</v>
          </cell>
          <cell r="I418">
            <v>135486</v>
          </cell>
        </row>
        <row r="419">
          <cell r="E419" t="str">
            <v>华润置地广场</v>
          </cell>
          <cell r="F419">
            <v>667000</v>
          </cell>
          <cell r="G419">
            <v>180000</v>
          </cell>
          <cell r="H419">
            <v>252740</v>
          </cell>
          <cell r="I419">
            <v>431333</v>
          </cell>
        </row>
        <row r="420">
          <cell r="E420" t="str">
            <v>清能时代苑</v>
          </cell>
          <cell r="F420">
            <v>150000</v>
          </cell>
          <cell r="G420">
            <v>7500</v>
          </cell>
          <cell r="H420">
            <v>133482</v>
          </cell>
          <cell r="I420">
            <v>140326</v>
          </cell>
        </row>
        <row r="421">
          <cell r="E421" t="str">
            <v>高新宝龙广场</v>
          </cell>
          <cell r="F421">
            <v>400000</v>
          </cell>
        </row>
        <row r="421">
          <cell r="H421">
            <v>345630</v>
          </cell>
          <cell r="I421">
            <v>357772</v>
          </cell>
        </row>
        <row r="422">
          <cell r="E422" t="str">
            <v>北站宝龙广场</v>
          </cell>
          <cell r="F422">
            <v>600000</v>
          </cell>
          <cell r="G422">
            <v>30000</v>
          </cell>
          <cell r="H422">
            <v>379935</v>
          </cell>
          <cell r="I422">
            <v>433803</v>
          </cell>
        </row>
        <row r="423">
          <cell r="E423" t="str">
            <v>泰盈玖悦北岸</v>
          </cell>
          <cell r="F423">
            <v>110000</v>
          </cell>
          <cell r="G423">
            <v>5000</v>
          </cell>
          <cell r="H423">
            <v>92277</v>
          </cell>
          <cell r="I423">
            <v>97980</v>
          </cell>
        </row>
        <row r="424">
          <cell r="E424" t="str">
            <v>银溪雅苑</v>
          </cell>
          <cell r="F424">
            <v>79147</v>
          </cell>
        </row>
        <row r="424">
          <cell r="H424">
            <v>55304</v>
          </cell>
          <cell r="I424">
            <v>56899</v>
          </cell>
        </row>
        <row r="425">
          <cell r="E425" t="str">
            <v>惠景沁园(人才住房项目)</v>
          </cell>
          <cell r="F425">
            <v>111800</v>
          </cell>
          <cell r="G425">
            <v>19500</v>
          </cell>
          <cell r="H425">
            <v>59697</v>
          </cell>
          <cell r="I425">
            <v>83768</v>
          </cell>
        </row>
        <row r="426">
          <cell r="E426" t="str">
            <v>惠景润园</v>
          </cell>
          <cell r="F426">
            <v>83900</v>
          </cell>
          <cell r="G426">
            <v>7475</v>
          </cell>
          <cell r="H426">
            <v>39614</v>
          </cell>
          <cell r="I426">
            <v>58456</v>
          </cell>
        </row>
        <row r="427">
          <cell r="E427" t="str">
            <v>惠景智汇新寓</v>
          </cell>
          <cell r="F427">
            <v>72800</v>
          </cell>
          <cell r="G427">
            <v>16770</v>
          </cell>
          <cell r="H427">
            <v>11077</v>
          </cell>
          <cell r="I427">
            <v>39928</v>
          </cell>
        </row>
        <row r="428">
          <cell r="E428" t="str">
            <v>正方深悦湾花园</v>
          </cell>
          <cell r="F428">
            <v>134106</v>
          </cell>
          <cell r="G428">
            <v>65800</v>
          </cell>
          <cell r="H428">
            <v>91286</v>
          </cell>
          <cell r="I428">
            <v>198304</v>
          </cell>
        </row>
        <row r="429">
          <cell r="E429" t="str">
            <v>珠光前程华园</v>
          </cell>
          <cell r="F429">
            <v>42000</v>
          </cell>
        </row>
        <row r="429">
          <cell r="H429">
            <v>515</v>
          </cell>
          <cell r="I429">
            <v>6129</v>
          </cell>
        </row>
        <row r="430">
          <cell r="E430" t="str">
            <v>银泉山庄二期</v>
          </cell>
          <cell r="F430">
            <v>20000</v>
          </cell>
        </row>
        <row r="430">
          <cell r="H430">
            <v>0</v>
          </cell>
          <cell r="I430">
            <v>2119</v>
          </cell>
        </row>
        <row r="431">
          <cell r="E431" t="str">
            <v>旭日湾花园</v>
          </cell>
          <cell r="F431">
            <v>54596</v>
          </cell>
        </row>
        <row r="431">
          <cell r="H431">
            <v>0</v>
          </cell>
          <cell r="I431">
            <v>0</v>
          </cell>
        </row>
        <row r="432">
          <cell r="E432" t="str">
            <v>金桥丽景湾花园</v>
          </cell>
          <cell r="F432">
            <v>48000</v>
          </cell>
        </row>
        <row r="432">
          <cell r="H432">
            <v>0</v>
          </cell>
          <cell r="I432">
            <v>0</v>
          </cell>
        </row>
        <row r="433">
          <cell r="E433" t="str">
            <v>蓝湾智岛总部基地中心(二期)</v>
          </cell>
          <cell r="F433">
            <v>85400</v>
          </cell>
        </row>
        <row r="433">
          <cell r="H433">
            <v>0</v>
          </cell>
          <cell r="I433">
            <v>0</v>
          </cell>
        </row>
        <row r="434">
          <cell r="E434" t="str">
            <v>珠海港珠湾山庄</v>
          </cell>
          <cell r="F434">
            <v>120000</v>
          </cell>
        </row>
        <row r="434">
          <cell r="H434">
            <v>0</v>
          </cell>
          <cell r="I434">
            <v>0</v>
          </cell>
        </row>
        <row r="435">
          <cell r="E435" t="str">
            <v>珠海信息港</v>
          </cell>
          <cell r="F435">
            <v>150000</v>
          </cell>
        </row>
        <row r="435">
          <cell r="H435">
            <v>0</v>
          </cell>
          <cell r="I435">
            <v>0</v>
          </cell>
        </row>
        <row r="436">
          <cell r="E436" t="str">
            <v>凤凰兰亭项目</v>
          </cell>
          <cell r="F436">
            <v>70090</v>
          </cell>
        </row>
        <row r="436">
          <cell r="H436">
            <v>0</v>
          </cell>
          <cell r="I436">
            <v>0</v>
          </cell>
        </row>
        <row r="437">
          <cell r="E437" t="str">
            <v>珠海国家高新区总部基地项目一期</v>
          </cell>
          <cell r="F437">
            <v>0</v>
          </cell>
        </row>
        <row r="437">
          <cell r="H437">
            <v>0</v>
          </cell>
          <cell r="I437">
            <v>0</v>
          </cell>
        </row>
        <row r="438">
          <cell r="E438" t="str">
            <v>帝景湾山庄二期</v>
          </cell>
          <cell r="F438">
            <v>0</v>
          </cell>
        </row>
        <row r="438">
          <cell r="H438">
            <v>0</v>
          </cell>
          <cell r="I438">
            <v>0</v>
          </cell>
        </row>
        <row r="439">
          <cell r="E439" t="str">
            <v>金奥园</v>
          </cell>
          <cell r="F439">
            <v>0</v>
          </cell>
        </row>
        <row r="439">
          <cell r="H439">
            <v>0</v>
          </cell>
          <cell r="I439">
            <v>0</v>
          </cell>
        </row>
        <row r="440">
          <cell r="E440" t="str">
            <v>凤凰山一号</v>
          </cell>
          <cell r="F440">
            <v>0</v>
          </cell>
        </row>
        <row r="440">
          <cell r="H440">
            <v>0</v>
          </cell>
          <cell r="I440">
            <v>0</v>
          </cell>
        </row>
        <row r="441">
          <cell r="E441" t="str">
            <v>惠景悦来花园</v>
          </cell>
          <cell r="F441">
            <v>74420</v>
          </cell>
        </row>
        <row r="441">
          <cell r="H441">
            <v>0</v>
          </cell>
          <cell r="I441">
            <v>30182</v>
          </cell>
        </row>
        <row r="442">
          <cell r="E442" t="str">
            <v>深湾荟花园</v>
          </cell>
          <cell r="F442">
            <v>354340</v>
          </cell>
        </row>
        <row r="442">
          <cell r="H442">
            <v>0</v>
          </cell>
          <cell r="I442">
            <v>27942</v>
          </cell>
        </row>
        <row r="444">
          <cell r="E444" t="str">
            <v>中山东部外环高速公路二期工程（中山黄圃至翠亨高速公路南北延线）</v>
          </cell>
          <cell r="F444">
            <v>1936000</v>
          </cell>
          <cell r="G444">
            <v>0</v>
          </cell>
          <cell r="H444">
            <v>0</v>
          </cell>
          <cell r="I444">
            <v>0</v>
          </cell>
        </row>
        <row r="450">
          <cell r="E450" t="str">
            <v>珠海惠友电子有限公司年产一千万片陶瓷发热体生产线改建项目</v>
          </cell>
          <cell r="F450">
            <v>500</v>
          </cell>
        </row>
        <row r="450">
          <cell r="H450">
            <v>964</v>
          </cell>
          <cell r="I450">
            <v>964</v>
          </cell>
        </row>
        <row r="451">
          <cell r="E451" t="str">
            <v>华普智能化生产线技术改造项目</v>
          </cell>
          <cell r="F451">
            <v>500</v>
          </cell>
        </row>
        <row r="451">
          <cell r="H451">
            <v>26</v>
          </cell>
          <cell r="I451">
            <v>26</v>
          </cell>
        </row>
        <row r="452">
          <cell r="E452" t="str">
            <v>曲筛生产线设备更新技术升级技术改造项目</v>
          </cell>
          <cell r="F452">
            <v>528</v>
          </cell>
        </row>
        <row r="452">
          <cell r="H452">
            <v>83</v>
          </cell>
          <cell r="I452">
            <v>83</v>
          </cell>
        </row>
        <row r="453">
          <cell r="E453" t="str">
            <v>珠海市海外海科技有限公司二期工程</v>
          </cell>
          <cell r="F453">
            <v>3200</v>
          </cell>
        </row>
        <row r="453">
          <cell r="H453">
            <v>2910</v>
          </cell>
          <cell r="I453">
            <v>2910</v>
          </cell>
        </row>
        <row r="454">
          <cell r="E454" t="str">
            <v>宝莱特高端医疗设备技术改造项目（2021年二期）</v>
          </cell>
          <cell r="F454">
            <v>2500</v>
          </cell>
        </row>
        <row r="454">
          <cell r="H454">
            <v>1801</v>
          </cell>
          <cell r="I454">
            <v>1801</v>
          </cell>
        </row>
        <row r="455">
          <cell r="E455" t="str">
            <v>柏康宁医养教项目</v>
          </cell>
          <cell r="F455">
            <v>93126</v>
          </cell>
        </row>
        <row r="455">
          <cell r="H455">
            <v>35962</v>
          </cell>
          <cell r="I455">
            <v>35962</v>
          </cell>
        </row>
        <row r="456">
          <cell r="E456" t="e">
            <v>#REF!</v>
          </cell>
          <cell r="F456" t="e">
            <v>#REF!</v>
          </cell>
        </row>
        <row r="459">
          <cell r="E459" t="str">
            <v>华发北围45-46T项目</v>
          </cell>
        </row>
        <row r="460">
          <cell r="E460" t="str">
            <v>泰盈玖悦湾二期</v>
          </cell>
        </row>
        <row r="461">
          <cell r="E461" t="str">
            <v>珠海市高新区220KV永丰站配套市政电缆隧道新建工程(一期)</v>
          </cell>
        </row>
        <row r="462">
          <cell r="E462" t="str">
            <v>金唐西路北侧、官塘村西侧用地项目</v>
          </cell>
        </row>
        <row r="463">
          <cell r="E463" t="str">
            <v>珠海市高新区前环保障性租赁住房新建工程</v>
          </cell>
        </row>
        <row r="464">
          <cell r="E464" t="str">
            <v>珠海市高新区金珠路东侧保障性租赁住房新建工程</v>
          </cell>
        </row>
        <row r="465">
          <cell r="E465" t="str">
            <v>广东省珠海市大湾区智造产业园规划三路、规划四路及周边市政配套设施项
目</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按建设阶段汇总"/>
      <sheetName val="按牵头责任部门汇总"/>
      <sheetName val="竣工项目"/>
      <sheetName val="续建项目"/>
      <sheetName val="新建项目"/>
      <sheetName val="储备库项目"/>
      <sheetName val="Sheet3"/>
      <sheetName val="Sheet2"/>
      <sheetName val="Sheet1"/>
    </sheetNames>
    <sheetDataSet>
      <sheetData sheetId="0"/>
      <sheetData sheetId="1"/>
      <sheetData sheetId="2"/>
      <sheetData sheetId="3"/>
      <sheetData sheetId="4">
        <row r="8">
          <cell r="B8" t="str">
            <v>淇澳环岛路（东线）改造工程</v>
          </cell>
          <cell r="C8" t="str">
            <v>区住房城乡建设局</v>
          </cell>
          <cell r="D8" t="str">
            <v>区公建中心</v>
          </cell>
          <cell r="E8" t="str">
            <v>本工程位于珠海市高新区淇澳岛，本项目概况如下：道路南起淇澳大桥衔接段，北至淇澳大道，道路设计长度为4522.183m，道路红线宽度为40～50m，双向四车道，设计时速60km/h。其中道路右半幅为现状，本次新建左幅机动车道及慢行道并新建（KK3+746.210～K4+522.183）段右半幅新建2m宽人行道。工程建设内容包括：道路工程、管线工程、桥涵工程、照明工程、景观工程、海绵城市、交通设施、安监设施等，其中管线工程近期保留现状管线，按规划预留给水、雨水、污水、缆线管廊（电力及通信）、110kV及燃气管位。本次管线工程主要对道路改造范围内管线检查井、雨水口、消火栓进行改造，并完善道路海绵城市建设。</v>
          </cell>
          <cell r="F8">
            <v>9320.92</v>
          </cell>
          <cell r="G8" t="str">
            <v>/</v>
          </cell>
        </row>
        <row r="9">
          <cell r="B9" t="str">
            <v>珠海高新区北沙幼儿园周边道路新建工程</v>
          </cell>
          <cell r="C9" t="str">
            <v>区住房城乡建设局</v>
          </cell>
          <cell r="D9" t="str">
            <v>区公建中心</v>
          </cell>
          <cell r="E9" t="str">
            <v>项目位于高新区北沙社区，主要建设内容：新建3条支路，双向两车道，设计总长度约930米。主要工程内容：道路工程、给水工程、污水工程、雨水工程、照明工程、绿化景观工程、交通设施、缆线管廊工程等。</v>
          </cell>
          <cell r="F9">
            <v>2123.65</v>
          </cell>
          <cell r="G9">
            <v>45383</v>
          </cell>
        </row>
        <row r="10">
          <cell r="B10" t="str">
            <v>珠海高新区那洲中学东侧道路新建工程</v>
          </cell>
          <cell r="C10" t="str">
            <v>区住房城乡建设局</v>
          </cell>
          <cell r="D10" t="str">
            <v>区公建中心</v>
          </cell>
          <cell r="E10" t="str">
            <v>本工程位于高新区金鼎组团那洲片区，项目采取分期建设的方式，如今仅实施一期工程，一期工程包含一条那洲中学东侧道路，道路等级为次干路，起点接金唐西路（香山路），终点至那东二路，设计总长度为420米，道路红线宽度为24米，双向四车道。建设内容包括：道路工程、给排水工程、预留沟工程、电力通信工程、照明工程、交通工程、安监工程、绿化景观工程
注：项目总投资包含一期工程+二期工程。根据区发改财政局、区住建局的意见，现阶段仅实施一期工程。</v>
          </cell>
          <cell r="F10">
            <v>4275.030116</v>
          </cell>
          <cell r="G10">
            <v>45413</v>
          </cell>
        </row>
        <row r="11">
          <cell r="B11" t="str">
            <v>珠海高新区那洲小学周边配套道路新建工程</v>
          </cell>
          <cell r="C11" t="str">
            <v>区住房城乡建设局</v>
          </cell>
          <cell r="D11" t="str">
            <v>区公建中心</v>
          </cell>
          <cell r="E11" t="str">
            <v>建设内容主要包括那东一路、那东二路、那洲东路（那东一路至纳水北环路段）等3条新建市政道路，其中那东一路为新建支路，规划宽度为18米，双向两车道，设计长度为229米；那东二路为新建支路，规划宽度为18米，双向两车道，设计长度为211米；那洲东路（那东一路至澳科大西路段）为新建次干路，规划宽度为24米，双向四车道，设计长度为396米。</v>
          </cell>
          <cell r="F11">
            <v>3526.18</v>
          </cell>
          <cell r="G11">
            <v>45383</v>
          </cell>
        </row>
        <row r="12">
          <cell r="B12" t="str">
            <v>高新区金唐西路北侧、官塘村西侧地块区域整治工程</v>
          </cell>
          <cell r="C12" t="str">
            <v>区住房城乡建设局</v>
          </cell>
          <cell r="D12" t="str">
            <v>高新基建</v>
          </cell>
          <cell r="E12" t="str">
            <v>本项目为场地平整工程，位于高新区金唐西路北侧、官塘村西侧，面积为16万平方米。已完成用地规划调整工作，近期拟对该地块挂牌出让，主要建设内容包括清表(包括用地范围内高压线、配电站、信号塔等的清理)、场地平整、挖方填方工程等。</v>
          </cell>
          <cell r="F12">
            <v>4300</v>
          </cell>
          <cell r="G12">
            <v>45566</v>
          </cell>
        </row>
        <row r="13">
          <cell r="B13" t="str">
            <v>珠海高新区那洲片区小学新建工程</v>
          </cell>
          <cell r="C13" t="str">
            <v>区社会事业局</v>
          </cell>
          <cell r="D13" t="str">
            <v>区公建中心</v>
          </cell>
          <cell r="E13" t="str">
            <v>珠海高新区那洲片区小学新建工程项目位于珠海市高新区那洲东路（次干路）以东，那东一路（支路）以南。项目用地面积：29378.97平方米，建设规模为36班完全小学，提供1620个小学学位。项目总建筑面积约为27197平方米,其中地上建筑面积23041平方米，主要功能包括教学楼、体育馆及配套设施综合楼；地下室建筑面积4156平方米，主要功能包括人防地下车库、消防水池及水泵房等。</v>
          </cell>
          <cell r="F13">
            <v>15948.78</v>
          </cell>
          <cell r="G13">
            <v>45292</v>
          </cell>
        </row>
        <row r="14">
          <cell r="B14" t="str">
            <v>珠海市高新区中山东部外环（二期）南延段管线迁改工程</v>
          </cell>
          <cell r="C14" t="str">
            <v>区住房城乡建设局</v>
          </cell>
          <cell r="D14" t="str">
            <v>珠海华昕开发建设有限公司</v>
          </cell>
          <cell r="E14" t="str">
            <v>项目实施内容结合中山东部外环（二期）南延段设计范围（中珠渠以南），对受桥墩影响的管线进行迁改，主要包括给水管线、电力、通信、国防光缆等迁改工程以及配套附属设施（人行道及绿化拆除恢复）等。</v>
          </cell>
          <cell r="F14">
            <v>2117.48</v>
          </cell>
          <cell r="G14">
            <v>45566</v>
          </cell>
        </row>
        <row r="15">
          <cell r="B15" t="str">
            <v>珠海市金鼎中学学生宿舍楼新建工程</v>
          </cell>
          <cell r="C15" t="str">
            <v>区社会事业局</v>
          </cell>
          <cell r="D15" t="str">
            <v>高新基建</v>
          </cell>
          <cell r="E15" t="str">
            <v>新建2栋学生宿舍楼及连廊，总建筑面积约为16500 ㎡，含学生宿舍楼学生宿舍 (2-6F):10400 ㎡，食堂(1F)3000 m2，1600 床，地下建筑面积3100㎡。层数6层2栋，建筑高度 23.95M，设置地下停车位50个。</v>
          </cell>
          <cell r="F15">
            <v>8000</v>
          </cell>
          <cell r="G15">
            <v>45413</v>
          </cell>
        </row>
        <row r="16">
          <cell r="B16" t="str">
            <v>珠海高新区礼和小学运动场改建工程</v>
          </cell>
          <cell r="C16" t="str">
            <v>区社会事业局</v>
          </cell>
          <cell r="D16" t="str">
            <v>高新基建</v>
          </cell>
          <cell r="E16" t="str">
            <v>项目位于珠海北站西侧、金业南路北侧，计划将原礼和小学运动场改建，增加停车场配套，同时增加部分功能 室并加装电梯。</v>
          </cell>
          <cell r="F16">
            <v>2997.24</v>
          </cell>
          <cell r="G16">
            <v>45413</v>
          </cell>
        </row>
        <row r="17">
          <cell r="B17" t="str">
            <v>中山大学附属小学后环校区体育馆提升改造工程</v>
          </cell>
          <cell r="C17" t="str">
            <v>区社会事业局</v>
          </cell>
          <cell r="D17" t="str">
            <v>高华城资</v>
          </cell>
          <cell r="E17" t="str">
            <v>项目位于珠海市高新区中山大学附属小学后环校区内，建筑主体为室内体育馆，地上一层，塔楼三层，建筑高度为13.5米，建筑面积2802.65平方米，二级耐火等级，单多层建筑。首层设体育馆、游泳馆，塔楼二层设舞蹈室、三层设设备控制室。主要建设内容为：新建游泳池工程、室内装饰装修工程、电气工程、给排水工程、暖通工程等。</v>
          </cell>
          <cell r="F17">
            <v>654.8</v>
          </cell>
          <cell r="G17">
            <v>45444</v>
          </cell>
        </row>
        <row r="18">
          <cell r="B18" t="str">
            <v>珠海市高新区金珠路东侧保障性租赁住房新建工程</v>
          </cell>
          <cell r="C18" t="str">
            <v>区住房城乡建设局</v>
          </cell>
          <cell r="D18" t="str">
            <v>高新基建</v>
          </cell>
          <cell r="E18" t="str">
            <v>项目位于珠海市高新区南围片区中珠渠南路南侧、金珠路东侧。用地面积约7351㎡，总建筑面积30059.96平方米，计容建筑面积22053㎡。拟建设邻里中心及保障性租赁住房。</v>
          </cell>
          <cell r="F18">
            <v>12361.9</v>
          </cell>
          <cell r="G18">
            <v>45292</v>
          </cell>
        </row>
        <row r="19">
          <cell r="B19" t="str">
            <v>会同乡创文化中心及配套空间项目</v>
          </cell>
          <cell r="C19" t="str">
            <v>唐家湾镇政府</v>
          </cell>
          <cell r="D19" t="str">
            <v>高新基建</v>
          </cell>
          <cell r="E19" t="str">
            <v>项目地处会同南路北侧国有空地，近临会同古村、会同那洲绿道环线入口，片区总用地面积约52000㎡，其中包含三个地块，地块一A22为文化活动用地，面积约16000㎡，计划建设游客服务中心、艺术中心等文化项目及配套停车场；地块二B1为商业用地，面积约5000㎡，已调整为村集体用地建设美食商业街，增加村集体收益；地块三G1为公园绿地用地，面积约31000㎡，计划建设公园，可考虑帐篷露营营地。先行推进 A22 地块上的会同乡创文化中心及配套空间项目（一期）项目，主要内容为的地下停车场及地上1号楼和部分配套设备用房，建设规模为1号楼总建筑面积约2001.50㎡，地下车库总建筑面积12970.00㎡，设备用房（楼梯间）总建筑面积755㎡，室外场地总面积13675.63㎡。</v>
          </cell>
          <cell r="F19">
            <v>9885.45</v>
          </cell>
          <cell r="G19">
            <v>45261</v>
          </cell>
        </row>
        <row r="20">
          <cell r="B20" t="str">
            <v>珠海市高新区新一代信息技术产业园基础设施配套新建工程（一期）</v>
          </cell>
          <cell r="C20" t="str">
            <v>区住房城乡建设局</v>
          </cell>
          <cell r="D20" t="str">
            <v>高新基建</v>
          </cell>
          <cell r="E20" t="str">
            <v>本工程位于珠海市高新区金鼎片区，包括四条市政道路及配套基础设施：金鼎西路（金环路~横二路）为主干路，红线宽度为34m，双向四车道；金鼎中路（金环路~横二路）为次干路，红线宽度为34m，双向四车道；纵一路（金环路~横二路）为支路，红线宽度为20m，双向四车道；横二路（金鼎西路~上下北村）为支路，红线宽度为20m，双向两车道。以及一个地块的场地平整。建设内容包括：道路工程、给水工程、雨水工程、污水工程、预留沟工程、电缆沟工程、通信管沟工程、燃气工程、桥涵工程、照明工程、景观工程、交通设施、安监设施及场平工程。</v>
          </cell>
          <cell r="F20">
            <v>2899.18</v>
          </cell>
          <cell r="G20">
            <v>45534</v>
          </cell>
        </row>
        <row r="21">
          <cell r="B21" t="str">
            <v>珠海高新区仁恒滨海湾配套市政道路新建工程</v>
          </cell>
          <cell r="C21" t="str">
            <v>区住房城乡建设局</v>
          </cell>
          <cell r="D21" t="str">
            <v>区公建中心</v>
          </cell>
          <cell r="E21" t="str">
            <v>本工程位于珠海市唐家湾东岸片区。工程包含包括东岸北路、东岸南路及田馆二路，道路等级均为城市支路，设计总长931.552m，本次实施长度803.183m，其中东岸南路(BK0+000-BK0+180)为现状改造道路，东岸北路、田馆二路、东岸南路（BK0+180-BK0+552.272）为新建道路。</v>
          </cell>
          <cell r="F21">
            <v>3300</v>
          </cell>
          <cell r="G21">
            <v>45502</v>
          </cell>
        </row>
        <row r="22">
          <cell r="B22" t="str">
            <v>向海一路、创意南路( 裕华聚酯段) 和裕华路北段部分建设工程</v>
          </cell>
          <cell r="C22" t="str">
            <v>区住房城乡建设局</v>
          </cell>
          <cell r="D22" t="str">
            <v>珠海华昕开发建设有限公司</v>
          </cell>
          <cell r="E22" t="str">
            <v>项目位于珠海市高新区后环片区，项目包含3条市政道路，分别为向海一路、创意南路( 裕华聚酯段) 和裕华路北段部分建设工程，总长约1.30km。本项目建设内容包括道路工程、管线工程、照明工程、安监工程、交通工程、景观工程、海绵城市、管线迁改等。</v>
          </cell>
          <cell r="F22">
            <v>13000</v>
          </cell>
          <cell r="G22">
            <v>45536</v>
          </cell>
        </row>
        <row r="23">
          <cell r="B23" t="str">
            <v>珠海高新区情侣北路东段新建雨水渠及病害修复工程</v>
          </cell>
          <cell r="C23" t="str">
            <v>区住房城乡建设局</v>
          </cell>
          <cell r="D23" t="str">
            <v>高华城资</v>
          </cell>
          <cell r="E23" t="str">
            <v>情侣北路东段新建雨水渠、管道病害修复，完善雨水收集设施及闸门等配套设施。</v>
          </cell>
          <cell r="F23">
            <v>11304</v>
          </cell>
          <cell r="G23">
            <v>45444</v>
          </cell>
        </row>
        <row r="24">
          <cell r="B24" t="str">
            <v>珠海高新区东岸片区小学新建工程</v>
          </cell>
          <cell r="C24" t="str">
            <v>区社会事业局</v>
          </cell>
          <cell r="D24" t="str">
            <v>区公建中心</v>
          </cell>
          <cell r="E24" t="str">
            <v>用地面积1.54万平方米，规划总建面2.75万平方米，其中地上建面2.35万平方米，地下建面0.4万平方米，拟建1所规模为36个教学班的标准化小学，提供学位1620个，建设内容主要包括教学楼、行政办公楼、报告厅、食堂、体育馆、运动场、人防地下室车库等。</v>
          </cell>
          <cell r="F24">
            <v>16000</v>
          </cell>
          <cell r="G24">
            <v>45444</v>
          </cell>
        </row>
        <row r="25">
          <cell r="B25" t="str">
            <v>高新区智慧环保工程</v>
          </cell>
          <cell r="C25" t="str">
            <v>区住房城乡建设局</v>
          </cell>
          <cell r="D25" t="str">
            <v>高华城资</v>
          </cell>
          <cell r="E25" t="str">
            <v>1.大气环境智慧在线监测：VOCs在线监测设备99套，恶臭异味在线监测设备12套，气象仪3台，走航监测车1辆等；
2.重点监控企业废水在线监测：集成式水质在线监测站7套；
3.AI视频项目:在辖区域内黑烟、扬尘、河涌及排放口等污染防控点位布置AI识别摄像头；
4.无人机配套采购服务；
5.一套智慧环保平台。</v>
          </cell>
          <cell r="F25">
            <v>3614</v>
          </cell>
          <cell r="G25">
            <v>45383</v>
          </cell>
        </row>
        <row r="26">
          <cell r="B26" t="str">
            <v>永丰古树公园项目（一期）</v>
          </cell>
          <cell r="C26" t="str">
            <v>唐家湾镇政府</v>
          </cell>
          <cell r="D26" t="str">
            <v>高华城资</v>
          </cell>
          <cell r="E26" t="str">
            <v>项目主要以保护、科普为主题，内容主要包括古树保护治理专项、绿化种植、游览步道、科普导视系统、活动空间、水电工程、服务驿站建设等。</v>
          </cell>
          <cell r="F26">
            <v>496.3</v>
          </cell>
          <cell r="G26">
            <v>45536</v>
          </cell>
        </row>
        <row r="27">
          <cell r="B27" t="str">
            <v>珠海市高新区人民医院北围院区配套市政基础设施新建工程</v>
          </cell>
          <cell r="C27" t="str">
            <v>区住房城乡建设局</v>
          </cell>
          <cell r="D27" t="str">
            <v>高新基建</v>
          </cell>
          <cell r="E27" t="str">
            <v>珠海市高新区人民医院北围院区配套市政基础设施新建工程，本工程位于京珠高速公路（港湾大道）东侧，新湾八路西侧，人民医院北围院区南、北侧。主要包括两条市政道路及配套基础设施：鼎兴路（港湾大道～新湾八路段）、新沙六路（港湾大道～新湾八路段），道路总长度约450m。建设内容包括：道路工程、桥涵工程、管线工程、照明工程、交通工程、安监工程、海绵城市、景观工程等。</v>
          </cell>
          <cell r="F27">
            <v>3828.34</v>
          </cell>
          <cell r="G27">
            <v>45566</v>
          </cell>
        </row>
        <row r="28">
          <cell r="B28" t="str">
            <v>珠海市高新区港湾新城周边配套市政基础设施新建工程</v>
          </cell>
          <cell r="C28" t="str">
            <v>区住房城乡建设局</v>
          </cell>
          <cell r="D28" t="str">
            <v>高新基建</v>
          </cell>
          <cell r="E28" t="str">
            <v>项目位于高新区金鼎片区，主要建设内容包括三条市政道路及配套基础设施：金官路（金园路～金文路段）、规划环路（岐关路段）、金府路（金府路与金文路衔接段）。金官路（金园路～金文路段）为城市支路，南起金园路，北至金文路，规划红线宽度24m，建设长度约88m；规划环路（岐关路段）为城市支路，起终点与岐关路衔接，规划红线宽度14m，建设长度约342m；金府路（金府路与金文路衔接段）为城市次干路，南起已建金府路路，北至金文路，规划红线宽度34m，建设长度约10m.建设内容包括：道路工程、管线工程、照明工程、景观工程、交通工程、安监工程，海绵城市设计等。</v>
          </cell>
          <cell r="F28">
            <v>1800</v>
          </cell>
          <cell r="G28">
            <v>45627</v>
          </cell>
        </row>
        <row r="29">
          <cell r="B29" t="str">
            <v>2024年度珠海市高新区城镇老旧小区改造提升工程（第一批）</v>
          </cell>
          <cell r="C29" t="str">
            <v>区住房城乡建设局</v>
          </cell>
          <cell r="D29" t="str">
            <v>区公建中心</v>
          </cell>
          <cell r="E29" t="str">
            <v>华盛豪苑、金泰园、警备区家属二号院等6个老旧小区。改造内容：雨污分流、消防改造、供水改造、“三线”整治、智能管道改造。</v>
          </cell>
          <cell r="F29">
            <v>2290.14</v>
          </cell>
          <cell r="G29">
            <v>45595</v>
          </cell>
        </row>
        <row r="30">
          <cell r="B30" t="str">
            <v>2024年度珠海市高新区城镇老旧小区改造提升工程（第二批）</v>
          </cell>
          <cell r="C30" t="str">
            <v>区住房城乡建设局</v>
          </cell>
          <cell r="D30" t="str">
            <v>区公建中心</v>
          </cell>
          <cell r="E30" t="str">
            <v>银泉阁、星光源、豪景苑共3个老旧小区。改造内容：雨污分流、消防改造、供水改造、“三线”整治、智能管道改造。</v>
          </cell>
          <cell r="F30">
            <v>384.42</v>
          </cell>
          <cell r="G30">
            <v>45444</v>
          </cell>
        </row>
        <row r="31">
          <cell r="B31" t="str">
            <v>珠海市高新区220kV永丰站配套市政电缆隧道新建工程（二期）</v>
          </cell>
          <cell r="C31" t="str">
            <v>区住房城乡建设局</v>
          </cell>
          <cell r="D31" t="str">
            <v>格力建投</v>
          </cell>
          <cell r="E31" t="str">
            <v>项目建设主要内容为新建110kV电缆沟及220kV电缆隧道，建设线路总长度约8.5km，具体建设内容如下：
（一）沿港湾大道（中珠渠南路~金凤路）新建6回路110kV电缆沟（B×H=2.06m×2.68m、D2000）约2.7km，4回路220kV电缆隧道（B×H=2.80m×2.60m）约2.2km。
（二）沿金凤路（港湾大道~香山路）新建6回路电缆隧道（4回路220kV+2回路110kV，D3500）约1.3km。
（三）沿香山路（金凤路~乐园站）新建6回路电缆隧道（4回路220kV+2回路110kV，B×H=2.80m×3.60m、D3500）约2.3km。
（四）配套工程含通风工程、道路交通安监工程、景观工程、电气工程、输油管保护工程、管线迁改工程等。</v>
          </cell>
          <cell r="F31">
            <v>59202.05</v>
          </cell>
          <cell r="G31">
            <v>45651</v>
          </cell>
        </row>
        <row r="32">
          <cell r="B32" t="str">
            <v>高新区水环境综合整治2.0项目（第二批）</v>
          </cell>
          <cell r="C32" t="str">
            <v>区住房城乡建设局</v>
          </cell>
          <cell r="D32" t="str">
            <v>交通集团</v>
          </cell>
          <cell r="E32" t="str">
            <v>本项目位于珠海市高新区，主要建设内容包括潭井排洪渠改建工程和佛迳排洪渠改建工程。潭井排渠改建工程，设计起于西部沿海高速，终至佳能排洪渠，设计长度约1.271公里，防洪标准为100年一遇；佛迳排洪渠改建工程，设计起于西部沿海高速，终至中珠排洪渠，设计长度约1.156公里，防洪标准为100年一遇。</v>
          </cell>
          <cell r="F32">
            <v>7915.9</v>
          </cell>
          <cell r="G32">
            <v>45555</v>
          </cell>
        </row>
        <row r="33">
          <cell r="B33" t="str">
            <v>珠海高新区鸡山村联络通道新建工程</v>
          </cell>
          <cell r="C33" t="str">
            <v>区住房城乡建设局</v>
          </cell>
          <cell r="D33" t="str">
            <v>区公建中心</v>
          </cell>
          <cell r="E33" t="str">
            <v>本次设计范围为珠海市高新区山村联络通道新建工程，设计总长度212.897m，道路等级为城市支路。设计内容包括：道路工程、桥梁工程、给排水工程、电力通讯工程、照明工程、海绵城市、交通工程、安监工程、道路绿化景观工程。</v>
          </cell>
          <cell r="F33">
            <v>690</v>
          </cell>
          <cell r="G33">
            <v>45536</v>
          </cell>
        </row>
      </sheetData>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view="pageBreakPreview" zoomScale="85" zoomScaleNormal="100" workbookViewId="0">
      <selection activeCell="D6" sqref="D6"/>
    </sheetView>
  </sheetViews>
  <sheetFormatPr defaultColWidth="8.89166666666667" defaultRowHeight="13.5"/>
  <cols>
    <col min="1" max="1" width="7.05" style="219" customWidth="1"/>
    <col min="2" max="2" width="16.0833333333333" style="219" customWidth="1"/>
    <col min="3" max="4" width="11.6333333333333" style="219" customWidth="1"/>
    <col min="5" max="5" width="18.0333333333333" style="219" customWidth="1"/>
    <col min="6" max="6" width="17.7666666666667" style="219" customWidth="1"/>
    <col min="7" max="7" width="18.3" style="219" customWidth="1"/>
    <col min="8" max="8" width="16.8583333333333" style="219" customWidth="1"/>
    <col min="9" max="9" width="20.2583333333333" style="219" customWidth="1"/>
    <col min="10" max="10" width="17.775" style="219" customWidth="1"/>
    <col min="11" max="11" width="16.9916666666667" style="219" customWidth="1"/>
    <col min="12" max="12" width="8.75" style="219" customWidth="1"/>
    <col min="13" max="14" width="11.225" style="219" hidden="1" customWidth="1"/>
    <col min="15" max="15" width="17.5583333333333" style="341" hidden="1" customWidth="1"/>
    <col min="16" max="16" width="13.1083333333333" style="319" hidden="1" customWidth="1"/>
    <col min="17" max="17" width="16.4416666666667" style="319" hidden="1" customWidth="1"/>
    <col min="18" max="18" width="12.8916666666667" style="319" hidden="1" customWidth="1"/>
    <col min="19" max="16384" width="8.89166666666667" style="219"/>
  </cols>
  <sheetData>
    <row r="1" ht="28" customHeight="1" spans="1:3">
      <c r="A1" s="348" t="s">
        <v>0</v>
      </c>
      <c r="B1" s="348"/>
      <c r="C1" s="348"/>
    </row>
    <row r="2" ht="35" customHeight="1" spans="1:14">
      <c r="A2" s="321" t="s">
        <v>1</v>
      </c>
      <c r="B2" s="321"/>
      <c r="C2" s="321"/>
      <c r="D2" s="321"/>
      <c r="E2" s="321"/>
      <c r="F2" s="333"/>
      <c r="G2" s="333"/>
      <c r="H2" s="333"/>
      <c r="I2" s="333"/>
      <c r="J2" s="334"/>
      <c r="K2" s="334"/>
      <c r="L2" s="321"/>
      <c r="M2" s="321"/>
      <c r="N2" s="321"/>
    </row>
    <row r="3" ht="23" customHeight="1" spans="7:14">
      <c r="G3" s="352"/>
      <c r="H3" s="352"/>
      <c r="I3" s="352"/>
      <c r="J3" s="353" t="s">
        <v>2</v>
      </c>
      <c r="K3" s="353"/>
      <c r="L3" s="353"/>
      <c r="M3" s="353"/>
      <c r="N3" s="353"/>
    </row>
    <row r="4" ht="23" customHeight="1" spans="1:15">
      <c r="A4" s="349" t="s">
        <v>3</v>
      </c>
      <c r="B4" s="349" t="s">
        <v>4</v>
      </c>
      <c r="C4" s="349" t="s">
        <v>5</v>
      </c>
      <c r="D4" s="349" t="s">
        <v>6</v>
      </c>
      <c r="E4" s="349" t="s">
        <v>7</v>
      </c>
      <c r="F4" s="349" t="s">
        <v>8</v>
      </c>
      <c r="G4" s="349" t="s">
        <v>9</v>
      </c>
      <c r="H4" s="349" t="s">
        <v>10</v>
      </c>
      <c r="I4" s="322" t="s">
        <v>11</v>
      </c>
      <c r="J4" s="322" t="s">
        <v>12</v>
      </c>
      <c r="K4" s="354" t="s">
        <v>13</v>
      </c>
      <c r="L4" s="349" t="s">
        <v>14</v>
      </c>
      <c r="M4" s="103"/>
      <c r="N4" s="103"/>
      <c r="O4" s="356" t="s">
        <v>15</v>
      </c>
    </row>
    <row r="5" ht="31" customHeight="1" spans="1:15">
      <c r="A5" s="350"/>
      <c r="B5" s="350"/>
      <c r="C5" s="350"/>
      <c r="D5" s="350"/>
      <c r="E5" s="350"/>
      <c r="F5" s="350"/>
      <c r="G5" s="350"/>
      <c r="H5" s="350"/>
      <c r="I5" s="322"/>
      <c r="J5" s="322"/>
      <c r="K5" s="355"/>
      <c r="L5" s="350"/>
      <c r="M5" s="103"/>
      <c r="N5" s="103"/>
      <c r="O5" s="356"/>
    </row>
    <row r="6" ht="53" customHeight="1" spans="1:17">
      <c r="A6" s="323">
        <v>1</v>
      </c>
      <c r="B6" s="325" t="s">
        <v>16</v>
      </c>
      <c r="C6" s="323">
        <v>263</v>
      </c>
      <c r="D6" s="323">
        <f>COUNTA(竣工项目!B8:B276)</f>
        <v>269</v>
      </c>
      <c r="E6" s="336">
        <f>竣工项目!F7</f>
        <v>857970.398714</v>
      </c>
      <c r="F6" s="336">
        <v>0</v>
      </c>
      <c r="G6" s="336">
        <v>0</v>
      </c>
      <c r="H6" s="336">
        <f t="shared" ref="H6:H11" si="0">G6-F6</f>
        <v>0</v>
      </c>
      <c r="I6" s="336">
        <f>竣工项目!J7</f>
        <v>114383.083332</v>
      </c>
      <c r="J6" s="336">
        <f>竣工项目!K7</f>
        <v>86126.215406</v>
      </c>
      <c r="K6" s="336">
        <f t="shared" ref="K6:K11" si="1">J6-I6</f>
        <v>-28256.867926</v>
      </c>
      <c r="L6" s="340"/>
      <c r="M6" s="357">
        <f>I6/10000</f>
        <v>11.4383083332</v>
      </c>
      <c r="N6" s="358">
        <f>J6/10000</f>
        <v>8.6126215406</v>
      </c>
      <c r="O6" s="359">
        <f>K6/10000</f>
        <v>-2.8256867926</v>
      </c>
      <c r="Q6" s="360">
        <v>40607</v>
      </c>
    </row>
    <row r="7" ht="53" customHeight="1" spans="1:18">
      <c r="A7" s="323">
        <v>2</v>
      </c>
      <c r="B7" s="325" t="s">
        <v>17</v>
      </c>
      <c r="C7" s="323">
        <v>36</v>
      </c>
      <c r="D7" s="323">
        <f>COUNTA(续建项目!B8:B43)</f>
        <v>36</v>
      </c>
      <c r="E7" s="336">
        <f>续建项目!F7</f>
        <v>870559.15</v>
      </c>
      <c r="F7" s="336">
        <f>续建项目!L7</f>
        <v>205241.842470588</v>
      </c>
      <c r="G7" s="336">
        <f>续建项目!M7</f>
        <v>147640.186</v>
      </c>
      <c r="H7" s="336">
        <f t="shared" si="0"/>
        <v>-57601.656470588</v>
      </c>
      <c r="I7" s="336">
        <f>续建项目!O7</f>
        <v>201383.565425</v>
      </c>
      <c r="J7" s="336">
        <f>续建项目!P7</f>
        <v>163434.648828</v>
      </c>
      <c r="K7" s="336">
        <f t="shared" si="1"/>
        <v>-37948.916597</v>
      </c>
      <c r="L7" s="340"/>
      <c r="M7" s="357">
        <f t="shared" ref="M7:Q7" si="2">F7/10000</f>
        <v>20.5241842470588</v>
      </c>
      <c r="N7" s="357">
        <f t="shared" si="2"/>
        <v>14.7640186</v>
      </c>
      <c r="O7" s="360">
        <f>M7-N7</f>
        <v>5.7601656470588</v>
      </c>
      <c r="P7" s="357">
        <f t="shared" ref="P7:R7" si="3">I7/10000</f>
        <v>20.1383565425</v>
      </c>
      <c r="Q7" s="357">
        <f t="shared" si="3"/>
        <v>16.3434648828</v>
      </c>
      <c r="R7" s="357">
        <f t="shared" si="3"/>
        <v>-3.7948916597</v>
      </c>
    </row>
    <row r="8" ht="53" customHeight="1" spans="1:18">
      <c r="A8" s="323">
        <v>3</v>
      </c>
      <c r="B8" s="325" t="s">
        <v>18</v>
      </c>
      <c r="C8" s="323">
        <v>18</v>
      </c>
      <c r="D8" s="323">
        <v>24</v>
      </c>
      <c r="E8" s="336">
        <f>新建项目!F7</f>
        <v>182496.560116</v>
      </c>
      <c r="F8" s="336">
        <f>新建项目!K7</f>
        <v>98105.9511764706</v>
      </c>
      <c r="G8" s="336">
        <f>新建项目!L7</f>
        <v>45157.62</v>
      </c>
      <c r="H8" s="336">
        <f t="shared" si="0"/>
        <v>-52948.3311764706</v>
      </c>
      <c r="I8" s="336">
        <f>新建项目!N7</f>
        <v>82321.82</v>
      </c>
      <c r="J8" s="336">
        <f>新建项目!O7</f>
        <v>43834.72</v>
      </c>
      <c r="K8" s="336">
        <f t="shared" si="1"/>
        <v>-38487.1</v>
      </c>
      <c r="L8" s="340"/>
      <c r="M8" s="357"/>
      <c r="N8" s="361"/>
      <c r="O8" s="360"/>
      <c r="P8" s="357">
        <f t="shared" ref="P8:R8" si="4">I8/10000</f>
        <v>8.232182</v>
      </c>
      <c r="Q8" s="357">
        <f t="shared" si="4"/>
        <v>4.383472</v>
      </c>
      <c r="R8" s="357">
        <f t="shared" si="4"/>
        <v>-3.84871</v>
      </c>
    </row>
    <row r="9" ht="53" customHeight="1" spans="1:17">
      <c r="A9" s="323">
        <v>4</v>
      </c>
      <c r="B9" s="325" t="s">
        <v>19</v>
      </c>
      <c r="C9" s="323">
        <v>78</v>
      </c>
      <c r="D9" s="323">
        <v>83</v>
      </c>
      <c r="E9" s="336">
        <f>储备库项目!F7</f>
        <v>837805.174965914</v>
      </c>
      <c r="F9" s="336">
        <v>0</v>
      </c>
      <c r="G9" s="336">
        <v>0</v>
      </c>
      <c r="H9" s="336">
        <f t="shared" si="0"/>
        <v>0</v>
      </c>
      <c r="I9" s="336">
        <v>5000</v>
      </c>
      <c r="J9" s="336">
        <v>5000</v>
      </c>
      <c r="K9" s="336">
        <f t="shared" si="1"/>
        <v>0</v>
      </c>
      <c r="L9" s="340"/>
      <c r="M9" s="362"/>
      <c r="N9" s="361"/>
      <c r="O9" s="360"/>
      <c r="Q9" s="360"/>
    </row>
    <row r="10" ht="53" customHeight="1" spans="1:16">
      <c r="A10" s="323">
        <v>5</v>
      </c>
      <c r="B10" s="325" t="s">
        <v>20</v>
      </c>
      <c r="C10" s="323">
        <v>125</v>
      </c>
      <c r="D10" s="323">
        <f>136+2</f>
        <v>138</v>
      </c>
      <c r="E10" s="336">
        <f>17710+2428.24</f>
        <v>20138.24</v>
      </c>
      <c r="F10" s="336">
        <v>1500</v>
      </c>
      <c r="G10" s="336">
        <f>1500+2428.24</f>
        <v>3928.24</v>
      </c>
      <c r="H10" s="336">
        <f t="shared" si="0"/>
        <v>2428.24</v>
      </c>
      <c r="I10" s="336">
        <v>880</v>
      </c>
      <c r="J10" s="336">
        <v>880</v>
      </c>
      <c r="K10" s="336">
        <f t="shared" si="1"/>
        <v>0</v>
      </c>
      <c r="L10" s="340"/>
      <c r="M10" s="361"/>
      <c r="N10" s="361"/>
      <c r="P10" s="357">
        <f>I10/10000</f>
        <v>0.088</v>
      </c>
    </row>
    <row r="11" ht="53" customHeight="1" spans="1:18">
      <c r="A11" s="323" t="s">
        <v>21</v>
      </c>
      <c r="B11" s="323"/>
      <c r="C11" s="323">
        <f t="shared" ref="C11:G11" si="5">SUM(C6:C10)</f>
        <v>520</v>
      </c>
      <c r="D11" s="323">
        <f t="shared" si="5"/>
        <v>550</v>
      </c>
      <c r="E11" s="336">
        <f t="shared" si="5"/>
        <v>2768969.52379591</v>
      </c>
      <c r="F11" s="336">
        <f t="shared" si="5"/>
        <v>304847.793647059</v>
      </c>
      <c r="G11" s="336">
        <f t="shared" si="5"/>
        <v>196726.046</v>
      </c>
      <c r="H11" s="336">
        <f t="shared" si="0"/>
        <v>-108121.747647059</v>
      </c>
      <c r="I11" s="336">
        <f>SUM(I6:I10)</f>
        <v>403968.468757</v>
      </c>
      <c r="J11" s="336">
        <f>SUM(J6:J10)</f>
        <v>299275.584234</v>
      </c>
      <c r="K11" s="336">
        <f t="shared" si="1"/>
        <v>-104692.884523</v>
      </c>
      <c r="L11" s="323"/>
      <c r="O11" s="360"/>
      <c r="P11" s="363"/>
      <c r="Q11" s="360"/>
      <c r="R11" s="363"/>
    </row>
    <row r="12" ht="27" hidden="1" customHeight="1" spans="1:14">
      <c r="A12" s="351"/>
      <c r="B12" s="351"/>
      <c r="C12" s="351"/>
      <c r="D12" s="351"/>
      <c r="E12" s="351"/>
      <c r="F12" s="351"/>
      <c r="G12" s="351"/>
      <c r="H12" s="351"/>
      <c r="I12" s="351"/>
      <c r="J12" s="351"/>
      <c r="K12" s="351"/>
      <c r="L12" s="351"/>
      <c r="M12" s="351"/>
      <c r="N12" s="351"/>
    </row>
    <row r="13" hidden="1" spans="1:14">
      <c r="A13" s="351"/>
      <c r="B13" s="351"/>
      <c r="C13" s="351"/>
      <c r="D13" s="351"/>
      <c r="E13" s="351"/>
      <c r="F13" s="351"/>
      <c r="G13" s="351"/>
      <c r="H13" s="351"/>
      <c r="I13" s="351"/>
      <c r="J13" s="351"/>
      <c r="K13" s="351"/>
      <c r="L13" s="351"/>
      <c r="M13" s="351"/>
      <c r="N13" s="351"/>
    </row>
    <row r="14" ht="26" hidden="1" customHeight="1" spans="6:11">
      <c r="F14" s="319">
        <f t="shared" ref="F14:K14" si="6">F7/10000</f>
        <v>20.5241842470588</v>
      </c>
      <c r="G14" s="319">
        <f t="shared" si="6"/>
        <v>14.7640186</v>
      </c>
      <c r="H14" s="319">
        <f t="shared" si="6"/>
        <v>-5.7601656470588</v>
      </c>
      <c r="I14" s="319">
        <f t="shared" si="6"/>
        <v>20.1383565425</v>
      </c>
      <c r="J14" s="319">
        <f t="shared" si="6"/>
        <v>16.3434648828</v>
      </c>
      <c r="K14" s="319">
        <f t="shared" si="6"/>
        <v>-3.7948916597</v>
      </c>
    </row>
    <row r="15" ht="26" hidden="1" customHeight="1" spans="6:11">
      <c r="F15" s="342"/>
      <c r="G15" s="342"/>
      <c r="H15" s="342">
        <f>H14/F14</f>
        <v>-0.28065259879375</v>
      </c>
      <c r="I15" s="342"/>
      <c r="J15" s="342"/>
      <c r="K15" s="342">
        <f>K14/I14</f>
        <v>-0.188440980856172</v>
      </c>
    </row>
    <row r="16" ht="22" hidden="1" customHeight="1" spans="6:11">
      <c r="F16" s="319">
        <f t="shared" ref="F16:K16" si="7">F8/10000</f>
        <v>9.81059511764706</v>
      </c>
      <c r="G16" s="319">
        <f t="shared" si="7"/>
        <v>4.515762</v>
      </c>
      <c r="H16" s="319">
        <f t="shared" si="7"/>
        <v>-5.29483311764706</v>
      </c>
      <c r="I16" s="319">
        <f t="shared" si="7"/>
        <v>8.232182</v>
      </c>
      <c r="J16" s="319">
        <f t="shared" si="7"/>
        <v>4.383472</v>
      </c>
      <c r="K16" s="319">
        <f t="shared" si="7"/>
        <v>-3.84871</v>
      </c>
    </row>
    <row r="17" ht="23" hidden="1" customHeight="1" spans="6:11">
      <c r="F17" s="342"/>
      <c r="G17" s="342"/>
      <c r="H17" s="342">
        <f>H16/F16</f>
        <v>-0.539705599319132</v>
      </c>
      <c r="I17" s="342"/>
      <c r="J17" s="342"/>
      <c r="K17" s="342">
        <f>K16/I16</f>
        <v>-0.467520032963314</v>
      </c>
    </row>
    <row r="34" spans="10:11">
      <c r="J34" s="319"/>
      <c r="K34" s="319"/>
    </row>
  </sheetData>
  <mergeCells count="17">
    <mergeCell ref="A1:B1"/>
    <mergeCell ref="A2:L2"/>
    <mergeCell ref="J3:L3"/>
    <mergeCell ref="A11:B11"/>
    <mergeCell ref="A4:A5"/>
    <mergeCell ref="B4:B5"/>
    <mergeCell ref="C4:C5"/>
    <mergeCell ref="D4:D5"/>
    <mergeCell ref="E4:E5"/>
    <mergeCell ref="F4:F5"/>
    <mergeCell ref="G4:G5"/>
    <mergeCell ref="H4:H5"/>
    <mergeCell ref="I4:I5"/>
    <mergeCell ref="J4:J5"/>
    <mergeCell ref="K4:K5"/>
    <mergeCell ref="L4:L5"/>
    <mergeCell ref="A12:L13"/>
  </mergeCells>
  <printOptions horizontalCentered="1" verticalCentered="1"/>
  <pageMargins left="0.354166666666667" right="0.354166666666667" top="0.550694444444444" bottom="0.472222222222222" header="0.5" footer="0.5"/>
  <pageSetup paperSize="8" scale="113"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4"/>
  <sheetViews>
    <sheetView view="pageBreakPreview" zoomScale="70" zoomScaleNormal="100" workbookViewId="0">
      <pane ySplit="4" topLeftCell="A29" activePane="bottomLeft" state="frozen"/>
      <selection/>
      <selection pane="bottomLeft" activeCell="N1" sqref="N$1:S$1048576"/>
    </sheetView>
  </sheetViews>
  <sheetFormatPr defaultColWidth="8.89166666666667" defaultRowHeight="13.5"/>
  <cols>
    <col min="1" max="1" width="8.40833333333333" style="219" customWidth="1"/>
    <col min="2" max="2" width="15.3916666666667" style="219" customWidth="1"/>
    <col min="3" max="3" width="21.3333333333333" style="219" customWidth="1"/>
    <col min="4" max="5" width="14.1166666666667" style="219" customWidth="1"/>
    <col min="6" max="6" width="22.6916666666667" style="219" customWidth="1"/>
    <col min="7" max="10" width="21.3333333333333" style="219" customWidth="1"/>
    <col min="11" max="11" width="20" style="219" customWidth="1"/>
    <col min="12" max="12" width="21.2666666666667" style="219" customWidth="1"/>
    <col min="13" max="13" width="13.1916666666667" style="219" customWidth="1"/>
    <col min="14" max="14" width="12.8583333333333" style="320" hidden="1" customWidth="1"/>
    <col min="15" max="15" width="12.8583333333333" style="319" hidden="1" customWidth="1"/>
    <col min="16" max="19" width="12.8583333333333" style="219" hidden="1" customWidth="1"/>
    <col min="20" max="16384" width="8.89166666666667" style="219"/>
  </cols>
  <sheetData>
    <row r="1" ht="23" customHeight="1" spans="1:2">
      <c r="A1" s="42" t="s">
        <v>22</v>
      </c>
      <c r="B1" s="42"/>
    </row>
    <row r="2" ht="31" customHeight="1" spans="1:13">
      <c r="A2" s="321" t="s">
        <v>23</v>
      </c>
      <c r="B2" s="321"/>
      <c r="C2" s="321"/>
      <c r="D2" s="321"/>
      <c r="E2" s="321"/>
      <c r="F2" s="321"/>
      <c r="G2" s="333"/>
      <c r="H2" s="334"/>
      <c r="I2" s="334"/>
      <c r="J2" s="334"/>
      <c r="K2" s="321"/>
      <c r="L2" s="321"/>
      <c r="M2" s="321"/>
    </row>
    <row r="3" ht="23" customHeight="1" spans="8:13">
      <c r="H3" s="335"/>
      <c r="I3" s="335"/>
      <c r="J3" s="339" t="s">
        <v>2</v>
      </c>
      <c r="K3" s="339"/>
      <c r="L3" s="339"/>
      <c r="M3" s="339"/>
    </row>
    <row r="4" ht="48" customHeight="1" spans="1:13">
      <c r="A4" s="322" t="s">
        <v>3</v>
      </c>
      <c r="B4" s="322" t="s">
        <v>24</v>
      </c>
      <c r="C4" s="322" t="s">
        <v>4</v>
      </c>
      <c r="D4" s="322" t="s">
        <v>5</v>
      </c>
      <c r="E4" s="322" t="s">
        <v>6</v>
      </c>
      <c r="F4" s="322" t="s">
        <v>7</v>
      </c>
      <c r="G4" s="322" t="s">
        <v>8</v>
      </c>
      <c r="H4" s="322" t="s">
        <v>9</v>
      </c>
      <c r="I4" s="322" t="s">
        <v>10</v>
      </c>
      <c r="J4" s="322" t="s">
        <v>11</v>
      </c>
      <c r="K4" s="322" t="s">
        <v>12</v>
      </c>
      <c r="L4" s="322" t="s">
        <v>13</v>
      </c>
      <c r="M4" s="322" t="s">
        <v>14</v>
      </c>
    </row>
    <row r="5" ht="21" customHeight="1" spans="1:14">
      <c r="A5" s="323">
        <v>1</v>
      </c>
      <c r="B5" s="324" t="s">
        <v>25</v>
      </c>
      <c r="C5" s="325" t="s">
        <v>16</v>
      </c>
      <c r="D5" s="326">
        <v>206</v>
      </c>
      <c r="E5" s="326">
        <f>COUNTIF(竣工项目!C:C,B5)</f>
        <v>211</v>
      </c>
      <c r="F5" s="336">
        <f>SUMIF(竣工项目!C:C,B5,竣工项目!F:F)</f>
        <v>616929.068514</v>
      </c>
      <c r="G5" s="336">
        <v>0</v>
      </c>
      <c r="H5" s="336">
        <v>0</v>
      </c>
      <c r="I5" s="336">
        <v>0</v>
      </c>
      <c r="J5" s="336">
        <f>SUMIF(竣工项目!$C:$C,B5,竣工项目!J:J)</f>
        <v>78723.48</v>
      </c>
      <c r="K5" s="336">
        <f>SUMIF(竣工项目!$C:$C,B5,竣工项目!K:K)</f>
        <v>67659.202682</v>
      </c>
      <c r="L5" s="336">
        <f>SUMIF(竣工项目!$C:$C,B5,竣工项目!L:L)</f>
        <v>-11064.277318</v>
      </c>
      <c r="M5" s="340"/>
      <c r="N5" s="341"/>
    </row>
    <row r="6" ht="21" customHeight="1" spans="1:14">
      <c r="A6" s="323">
        <v>2</v>
      </c>
      <c r="B6" s="327"/>
      <c r="C6" s="325" t="s">
        <v>17</v>
      </c>
      <c r="D6" s="326">
        <v>24</v>
      </c>
      <c r="E6" s="326">
        <f>COUNTIF(续建项目!C:C,B5)</f>
        <v>24</v>
      </c>
      <c r="F6" s="336">
        <f>SUMIF(续建项目!C:C,B5,续建项目!F:F)</f>
        <v>424128.43</v>
      </c>
      <c r="G6" s="336">
        <f>SUMIF(续建项目!C:C,B5,续建项目!L:L)</f>
        <v>86915</v>
      </c>
      <c r="H6" s="336">
        <f>SUMIF(续建项目!$C:$C,B5,续建项目!M:M)</f>
        <v>96302.77</v>
      </c>
      <c r="I6" s="336">
        <f>SUMIF(续建项目!C:C,B5,续建项目!N:N)</f>
        <v>9387.77</v>
      </c>
      <c r="J6" s="336">
        <f>SUMIF(续建项目!$C:$C,B5,续建项目!O:O)</f>
        <v>84824.5</v>
      </c>
      <c r="K6" s="336">
        <f>SUMIF(续建项目!$C:$C,B5,续建项目!P:P)</f>
        <v>91703.51</v>
      </c>
      <c r="L6" s="336">
        <f>SUMIF(续建项目!$C:$C,B5,续建项目!Q:Q)</f>
        <v>6879.01</v>
      </c>
      <c r="M6" s="340"/>
      <c r="N6" s="341"/>
    </row>
    <row r="7" ht="21" customHeight="1" spans="1:14">
      <c r="A7" s="323">
        <v>3</v>
      </c>
      <c r="B7" s="327"/>
      <c r="C7" s="325" t="s">
        <v>18</v>
      </c>
      <c r="D7" s="326">
        <v>12</v>
      </c>
      <c r="E7" s="326">
        <f>COUNTIF(新建项目!C:C,B5)</f>
        <v>17</v>
      </c>
      <c r="F7" s="336">
        <f>SUMIF(新建项目!C:C,B5,新建项目!F:F)</f>
        <v>129078.520116</v>
      </c>
      <c r="G7" s="336">
        <f>SUMIF(新建项目!C:C,B5,新建项目!K:K)</f>
        <v>49500.97</v>
      </c>
      <c r="H7" s="336">
        <f>SUMIF(新建项目!C:C,B5,新建项目!L:L)</f>
        <v>32419</v>
      </c>
      <c r="I7" s="336">
        <f>SUMIF(新建项目!C:C,B5,新建项目!M:M)</f>
        <v>-17081.97</v>
      </c>
      <c r="J7" s="336">
        <f>SUMIF(新建项目!$C:$C,B5,新建项目!N:N)</f>
        <v>41191.82</v>
      </c>
      <c r="K7" s="336">
        <f>SUMIF(新建项目!$C:$C,B5,新建项目!O:O)</f>
        <v>33213.36</v>
      </c>
      <c r="L7" s="336">
        <f>SUMIF(新建项目!$C:$C,B5,新建项目!P:P)</f>
        <v>-7978.46</v>
      </c>
      <c r="M7" s="340"/>
      <c r="N7" s="341"/>
    </row>
    <row r="8" ht="21" customHeight="1" spans="1:19">
      <c r="A8" s="323">
        <v>4</v>
      </c>
      <c r="B8" s="327"/>
      <c r="C8" s="325" t="s">
        <v>19</v>
      </c>
      <c r="D8" s="326">
        <v>53</v>
      </c>
      <c r="E8" s="326">
        <f>COUNTIF(储备库项目!C:C,B5)</f>
        <v>63</v>
      </c>
      <c r="F8" s="336">
        <f>SUMIF(储备库项目!C:C,B5,储备库项目!F:F)</f>
        <v>635600.744965914</v>
      </c>
      <c r="G8" s="336">
        <v>0</v>
      </c>
      <c r="H8" s="336">
        <v>0</v>
      </c>
      <c r="I8" s="336">
        <v>0</v>
      </c>
      <c r="J8" s="336">
        <v>5000</v>
      </c>
      <c r="K8" s="336">
        <v>5000</v>
      </c>
      <c r="L8" s="336">
        <v>0</v>
      </c>
      <c r="M8" s="340"/>
      <c r="N8" s="319">
        <v>10000</v>
      </c>
      <c r="P8" s="342">
        <f>P10/N10</f>
        <v>-0.038204541238401</v>
      </c>
      <c r="S8" s="342">
        <f>S10/Q10</f>
        <v>-0.0577740043355223</v>
      </c>
    </row>
    <row r="9" ht="21" customHeight="1" spans="1:19">
      <c r="A9" s="323">
        <v>5</v>
      </c>
      <c r="B9" s="327"/>
      <c r="C9" s="325" t="s">
        <v>20</v>
      </c>
      <c r="D9" s="326">
        <v>123</v>
      </c>
      <c r="E9" s="326">
        <v>136</v>
      </c>
      <c r="F9" s="336">
        <v>20058.24</v>
      </c>
      <c r="G9" s="336">
        <v>1420</v>
      </c>
      <c r="H9" s="336">
        <f>1420+2428.24</f>
        <v>3848.24</v>
      </c>
      <c r="I9" s="336">
        <f>H9-G9</f>
        <v>2428.24</v>
      </c>
      <c r="J9" s="336">
        <v>800</v>
      </c>
      <c r="K9" s="336">
        <v>800</v>
      </c>
      <c r="L9" s="336">
        <v>0</v>
      </c>
      <c r="M9" s="340"/>
      <c r="N9" s="319"/>
      <c r="P9" s="342"/>
      <c r="S9" s="342"/>
    </row>
    <row r="10" ht="21" customHeight="1" spans="1:19">
      <c r="A10" s="328" t="s">
        <v>26</v>
      </c>
      <c r="B10" s="328"/>
      <c r="C10" s="328"/>
      <c r="D10" s="329">
        <f t="shared" ref="D10:L10" si="0">SUM(D5:D9)</f>
        <v>418</v>
      </c>
      <c r="E10" s="329">
        <f t="shared" si="0"/>
        <v>451</v>
      </c>
      <c r="F10" s="337">
        <f t="shared" si="0"/>
        <v>1825795.00359591</v>
      </c>
      <c r="G10" s="337">
        <f t="shared" si="0"/>
        <v>137835.97</v>
      </c>
      <c r="H10" s="337">
        <f t="shared" si="0"/>
        <v>132570.01</v>
      </c>
      <c r="I10" s="337">
        <f t="shared" si="0"/>
        <v>-5265.96</v>
      </c>
      <c r="J10" s="337">
        <f t="shared" si="0"/>
        <v>210539.8</v>
      </c>
      <c r="K10" s="337">
        <f t="shared" si="0"/>
        <v>198376.072682</v>
      </c>
      <c r="L10" s="337">
        <f t="shared" si="0"/>
        <v>-12163.727318</v>
      </c>
      <c r="M10" s="343"/>
      <c r="N10" s="319">
        <f t="shared" ref="N10:S10" si="1">G10/$N$8</f>
        <v>13.783597</v>
      </c>
      <c r="O10" s="319">
        <f t="shared" si="1"/>
        <v>13.257001</v>
      </c>
      <c r="P10" s="319">
        <f t="shared" si="1"/>
        <v>-0.526596</v>
      </c>
      <c r="Q10" s="319">
        <f t="shared" si="1"/>
        <v>21.05398</v>
      </c>
      <c r="R10" s="319">
        <f t="shared" si="1"/>
        <v>19.8376072682</v>
      </c>
      <c r="S10" s="319">
        <f t="shared" si="1"/>
        <v>-1.2163727318</v>
      </c>
    </row>
    <row r="11" ht="21" customHeight="1" spans="1:13">
      <c r="A11" s="323">
        <v>1</v>
      </c>
      <c r="B11" s="324" t="s">
        <v>27</v>
      </c>
      <c r="C11" s="325" t="s">
        <v>16</v>
      </c>
      <c r="D11" s="326">
        <v>25</v>
      </c>
      <c r="E11" s="326">
        <f>COUNTIF(竣工项目!C:C,B11)</f>
        <v>26</v>
      </c>
      <c r="F11" s="336">
        <f>SUMIF(竣工项目!C:C,B11,竣工项目!F:F)</f>
        <v>105885.65</v>
      </c>
      <c r="G11" s="336">
        <v>0</v>
      </c>
      <c r="H11" s="336">
        <v>0</v>
      </c>
      <c r="I11" s="336">
        <v>0</v>
      </c>
      <c r="J11" s="336">
        <f>SUMIF(竣工项目!$C:$C,B11,竣工项目!J:J)</f>
        <v>13835.26</v>
      </c>
      <c r="K11" s="336">
        <f>SUMIF(竣工项目!$C:$C,B11,竣工项目!K:K)</f>
        <v>13849.730724</v>
      </c>
      <c r="L11" s="336">
        <f>SUMIF(竣工项目!$C:$C,B11,竣工项目!L:L)</f>
        <v>14.470724</v>
      </c>
      <c r="M11" s="340"/>
    </row>
    <row r="12" ht="21" customHeight="1" spans="1:13">
      <c r="A12" s="323">
        <v>2</v>
      </c>
      <c r="B12" s="327"/>
      <c r="C12" s="325" t="s">
        <v>17</v>
      </c>
      <c r="D12" s="326">
        <v>9</v>
      </c>
      <c r="E12" s="326">
        <f>COUNTIF(续建项目!C:C,B11)</f>
        <v>9</v>
      </c>
      <c r="F12" s="336">
        <f>SUMIF(续建项目!C:C,B11,续建项目!F:F)</f>
        <v>227734.23</v>
      </c>
      <c r="G12" s="336">
        <f>SUMIF(续建项目!C:C,B11,续建项目!L:L)</f>
        <v>80726.5764705882</v>
      </c>
      <c r="H12" s="336">
        <f>SUMIF(续建项目!C:C,B11,续建项目!M:M)</f>
        <v>26787.38</v>
      </c>
      <c r="I12" s="336">
        <f>SUMIF(续建项目!C:C,B11,续建项目!N:N)</f>
        <v>-53939.1964705882</v>
      </c>
      <c r="J12" s="336">
        <f>SUMIF(续建项目!C:C,B11,续建项目!O:O)</f>
        <v>72161.3</v>
      </c>
      <c r="K12" s="336">
        <f>SUMIF(续建项目!$C:$C,B11,续建项目!P:P)</f>
        <v>36703.32</v>
      </c>
      <c r="L12" s="336">
        <f>SUMIF(续建项目!$C:$C,B11,续建项目!Q:Q)</f>
        <v>-35457.98</v>
      </c>
      <c r="M12" s="340"/>
    </row>
    <row r="13" ht="21" customHeight="1" spans="1:13">
      <c r="A13" s="323">
        <v>3</v>
      </c>
      <c r="B13" s="327"/>
      <c r="C13" s="325" t="s">
        <v>18</v>
      </c>
      <c r="D13" s="326">
        <v>5</v>
      </c>
      <c r="E13" s="326">
        <f>COUNTIF(新建项目!C:C,B11)</f>
        <v>5</v>
      </c>
      <c r="F13" s="336">
        <f>SUMIF(新建项目!C:C,B11,新建项目!F:F)</f>
        <v>43600.82</v>
      </c>
      <c r="G13" s="336">
        <f>SUMIF(新建项目!C:C,B11,新建项目!K:K)</f>
        <v>28604.9811764706</v>
      </c>
      <c r="H13" s="336">
        <f>SUMIF(新建项目!C:C,B11,新建项目!L:L)</f>
        <v>7742.32</v>
      </c>
      <c r="I13" s="336">
        <f>SUMIF(新建项目!C:C,B11,新建项目!M:M)</f>
        <v>-20862.6611764706</v>
      </c>
      <c r="J13" s="336">
        <f>SUMIF(新建项目!C:C,B11,新建项目!N:N)</f>
        <v>23130</v>
      </c>
      <c r="K13" s="336">
        <f>SUMIF(新建项目!$C:$C,B11,新建项目!O:O)</f>
        <v>6224.32</v>
      </c>
      <c r="L13" s="336">
        <f>SUMIF(新建项目!$C:$C,B11,新建项目!P:P)</f>
        <v>-16905.68</v>
      </c>
      <c r="M13" s="340"/>
    </row>
    <row r="14" ht="21" customHeight="1" spans="1:19">
      <c r="A14" s="323">
        <v>4</v>
      </c>
      <c r="B14" s="327"/>
      <c r="C14" s="325" t="s">
        <v>19</v>
      </c>
      <c r="D14" s="326">
        <v>17</v>
      </c>
      <c r="E14" s="326">
        <f>COUNTIF(储备库项目!C:C,B11)</f>
        <v>9</v>
      </c>
      <c r="F14" s="336">
        <f>SUMIF(储备库项目!C:C,B11,储备库项目!F:F)</f>
        <v>70051</v>
      </c>
      <c r="G14" s="336">
        <v>0</v>
      </c>
      <c r="H14" s="336">
        <v>0</v>
      </c>
      <c r="I14" s="336">
        <v>0</v>
      </c>
      <c r="J14" s="336">
        <v>0</v>
      </c>
      <c r="K14" s="336">
        <v>0</v>
      </c>
      <c r="L14" s="336">
        <v>0</v>
      </c>
      <c r="M14" s="340"/>
      <c r="N14" s="319">
        <v>10000</v>
      </c>
      <c r="P14" s="342">
        <f>P16/N16</f>
        <v>-0.684174443837451</v>
      </c>
      <c r="S14" s="342">
        <f>S16/Q16</f>
        <v>-0.479710798874261</v>
      </c>
    </row>
    <row r="15" ht="21" customHeight="1" spans="1:19">
      <c r="A15" s="323">
        <v>5</v>
      </c>
      <c r="B15" s="327"/>
      <c r="C15" s="325" t="s">
        <v>20</v>
      </c>
      <c r="D15" s="326">
        <v>0</v>
      </c>
      <c r="E15" s="326">
        <v>0</v>
      </c>
      <c r="F15" s="336">
        <v>0</v>
      </c>
      <c r="G15" s="336">
        <v>0</v>
      </c>
      <c r="H15" s="336">
        <v>0</v>
      </c>
      <c r="I15" s="336">
        <v>0</v>
      </c>
      <c r="J15" s="336">
        <v>0</v>
      </c>
      <c r="K15" s="336">
        <v>0</v>
      </c>
      <c r="L15" s="336">
        <v>0</v>
      </c>
      <c r="M15" s="340"/>
      <c r="N15" s="319"/>
      <c r="P15" s="342"/>
      <c r="S15" s="342"/>
    </row>
    <row r="16" s="219" customFormat="1" ht="21" customHeight="1" spans="1:19">
      <c r="A16" s="328" t="s">
        <v>26</v>
      </c>
      <c r="B16" s="328"/>
      <c r="C16" s="328"/>
      <c r="D16" s="329">
        <f t="shared" ref="D16:L16" si="2">SUM(D11:D15)</f>
        <v>56</v>
      </c>
      <c r="E16" s="329">
        <f t="shared" si="2"/>
        <v>49</v>
      </c>
      <c r="F16" s="337">
        <f t="shared" si="2"/>
        <v>447271.7</v>
      </c>
      <c r="G16" s="337">
        <f t="shared" si="2"/>
        <v>109331.557647059</v>
      </c>
      <c r="H16" s="337">
        <f t="shared" si="2"/>
        <v>34529.7</v>
      </c>
      <c r="I16" s="337">
        <f t="shared" si="2"/>
        <v>-74801.8576470588</v>
      </c>
      <c r="J16" s="337">
        <f t="shared" si="2"/>
        <v>109126.56</v>
      </c>
      <c r="K16" s="337">
        <f t="shared" si="2"/>
        <v>56777.370724</v>
      </c>
      <c r="L16" s="337">
        <f t="shared" si="2"/>
        <v>-52349.189276</v>
      </c>
      <c r="M16" s="344"/>
      <c r="N16" s="319">
        <f t="shared" ref="N16:S16" si="3">G16/$N$14</f>
        <v>10.9331557647059</v>
      </c>
      <c r="O16" s="319">
        <f t="shared" si="3"/>
        <v>3.45297</v>
      </c>
      <c r="P16" s="319">
        <f t="shared" si="3"/>
        <v>-7.48018576470588</v>
      </c>
      <c r="Q16" s="319">
        <f t="shared" si="3"/>
        <v>10.912656</v>
      </c>
      <c r="R16" s="319">
        <f t="shared" si="3"/>
        <v>5.6777370724</v>
      </c>
      <c r="S16" s="319">
        <f t="shared" si="3"/>
        <v>-5.2349189276</v>
      </c>
    </row>
    <row r="17" ht="21" customHeight="1" spans="1:13">
      <c r="A17" s="323">
        <v>1</v>
      </c>
      <c r="B17" s="324" t="s">
        <v>28</v>
      </c>
      <c r="C17" s="325" t="s">
        <v>16</v>
      </c>
      <c r="D17" s="326">
        <v>20</v>
      </c>
      <c r="E17" s="326">
        <f>COUNTIF(竣工项目!C:C,B17)</f>
        <v>20</v>
      </c>
      <c r="F17" s="336">
        <f>SUMIF(竣工项目!C:C,B17,竣工项目!F:F)</f>
        <v>113704.47</v>
      </c>
      <c r="G17" s="336">
        <v>0</v>
      </c>
      <c r="H17" s="336">
        <v>0</v>
      </c>
      <c r="I17" s="336">
        <v>0</v>
      </c>
      <c r="J17" s="336">
        <f>SUMIF(竣工项目!$C:$C,B17,竣工项目!J:J)</f>
        <v>18471.446332</v>
      </c>
      <c r="K17" s="336">
        <f>SUMIF(竣工项目!$C:$C,B17,竣工项目!K:K)</f>
        <v>2731.23</v>
      </c>
      <c r="L17" s="336">
        <f>SUMIF(竣工项目!$C:$C,B17,竣工项目!L:L)</f>
        <v>-15740.216332</v>
      </c>
      <c r="M17" s="340"/>
    </row>
    <row r="18" ht="21" customHeight="1" spans="1:13">
      <c r="A18" s="323">
        <v>2</v>
      </c>
      <c r="B18" s="327"/>
      <c r="C18" s="325" t="s">
        <v>17</v>
      </c>
      <c r="D18" s="326">
        <v>1</v>
      </c>
      <c r="E18" s="326">
        <f>COUNTIF(续建项目!C:C,B17)</f>
        <v>1</v>
      </c>
      <c r="F18" s="336">
        <f>SUMIF(续建项目!C:C,B17,续建项目!F:F)</f>
        <v>3153.38</v>
      </c>
      <c r="G18" s="336">
        <f>SUMIF(续建项目!C:C,B17,续建项目!L:L)</f>
        <v>1500</v>
      </c>
      <c r="H18" s="336">
        <f>SUMIF(续建项目!C:C,B17,续建项目!M:M)</f>
        <v>1700</v>
      </c>
      <c r="I18" s="336">
        <f>SUMIF(续建项目!C:C,B17,续建项目!N:N)</f>
        <v>200</v>
      </c>
      <c r="J18" s="336">
        <f>SUMIF(续建项目!C:C,B17,续建项目!O:O)</f>
        <v>1200</v>
      </c>
      <c r="K18" s="336">
        <f>SUMIF(续建项目!$C:$C,B17,续建项目!P:P)</f>
        <v>1569.89</v>
      </c>
      <c r="L18" s="336">
        <f>SUMIF(续建项目!$C:$C,B17,续建项目!Q:Q)</f>
        <v>369.89</v>
      </c>
      <c r="M18" s="340"/>
    </row>
    <row r="19" ht="21" customHeight="1" spans="1:13">
      <c r="A19" s="323">
        <v>3</v>
      </c>
      <c r="B19" s="327"/>
      <c r="C19" s="325" t="s">
        <v>18</v>
      </c>
      <c r="D19" s="326">
        <v>1</v>
      </c>
      <c r="E19" s="326">
        <f>COUNTIF(新建项目!C:C,B17)</f>
        <v>2</v>
      </c>
      <c r="F19" s="336">
        <f>SUMIF(新建项目!C:C,B17,新建项目!F:F)</f>
        <v>9817.22</v>
      </c>
      <c r="G19" s="336">
        <f>SUMIF(新建项目!C:C,B17,新建项目!K:K)</f>
        <v>20000</v>
      </c>
      <c r="H19" s="336">
        <f>SUMIF(新建项目!C:C,B17,新建项目!L:L)</f>
        <v>4996.3</v>
      </c>
      <c r="I19" s="336">
        <f>SUMIF(新建项目!C:C,B17,新建项目!M:M)</f>
        <v>-15003.7</v>
      </c>
      <c r="J19" s="336">
        <f>SUMIF(新建项目!C:C,B17,新建项目!N:N)</f>
        <v>18000</v>
      </c>
      <c r="K19" s="336">
        <f>SUMIF(新建项目!$C:$C,B17,新建项目!O:O)</f>
        <v>4397.04</v>
      </c>
      <c r="L19" s="336">
        <f>SUMIF(新建项目!$C:$C,B17,新建项目!P:P)</f>
        <v>-13602.96</v>
      </c>
      <c r="M19" s="340"/>
    </row>
    <row r="20" ht="21" customHeight="1" spans="1:19">
      <c r="A20" s="323">
        <v>4</v>
      </c>
      <c r="B20" s="327"/>
      <c r="C20" s="325" t="s">
        <v>19</v>
      </c>
      <c r="D20" s="326">
        <v>3</v>
      </c>
      <c r="E20" s="326">
        <f>COUNTIF(储备库项目!C:C,B17)</f>
        <v>4</v>
      </c>
      <c r="F20" s="336">
        <f>SUMIF(储备库项目!C:C,B17,储备库项目!F:F)</f>
        <v>7050</v>
      </c>
      <c r="G20" s="336">
        <v>0</v>
      </c>
      <c r="H20" s="336">
        <v>0</v>
      </c>
      <c r="I20" s="336">
        <v>0</v>
      </c>
      <c r="J20" s="336">
        <v>0</v>
      </c>
      <c r="K20" s="336">
        <v>0</v>
      </c>
      <c r="L20" s="336">
        <v>0</v>
      </c>
      <c r="M20" s="340"/>
      <c r="N20" s="319">
        <v>10000</v>
      </c>
      <c r="P20" s="345">
        <f>P22/N22</f>
        <v>-0.685991658943466</v>
      </c>
      <c r="S20" s="345">
        <f>S22/Q22</f>
        <v>-0.767474869100334</v>
      </c>
    </row>
    <row r="21" ht="21" customHeight="1" spans="1:19">
      <c r="A21" s="323">
        <v>5</v>
      </c>
      <c r="B21" s="327"/>
      <c r="C21" s="325" t="s">
        <v>20</v>
      </c>
      <c r="D21" s="326">
        <v>2</v>
      </c>
      <c r="E21" s="326">
        <v>2</v>
      </c>
      <c r="F21" s="336">
        <v>80</v>
      </c>
      <c r="G21" s="336">
        <v>80</v>
      </c>
      <c r="H21" s="336">
        <v>80</v>
      </c>
      <c r="I21" s="336">
        <v>0</v>
      </c>
      <c r="J21" s="336">
        <v>80</v>
      </c>
      <c r="K21" s="336">
        <v>80</v>
      </c>
      <c r="L21" s="336">
        <v>0</v>
      </c>
      <c r="M21" s="340"/>
      <c r="N21" s="319"/>
      <c r="P21" s="345"/>
      <c r="S21" s="345"/>
    </row>
    <row r="22" s="219" customFormat="1" ht="21" customHeight="1" spans="1:19">
      <c r="A22" s="328" t="s">
        <v>26</v>
      </c>
      <c r="B22" s="328"/>
      <c r="C22" s="328"/>
      <c r="D22" s="329">
        <f t="shared" ref="D22:L22" si="4">SUM(D17:D21)</f>
        <v>27</v>
      </c>
      <c r="E22" s="329">
        <f t="shared" si="4"/>
        <v>29</v>
      </c>
      <c r="F22" s="337">
        <f t="shared" si="4"/>
        <v>133805.07</v>
      </c>
      <c r="G22" s="337">
        <f t="shared" si="4"/>
        <v>21580</v>
      </c>
      <c r="H22" s="337">
        <f t="shared" si="4"/>
        <v>6776.3</v>
      </c>
      <c r="I22" s="337">
        <f t="shared" si="4"/>
        <v>-14803.7</v>
      </c>
      <c r="J22" s="337">
        <f t="shared" si="4"/>
        <v>37751.446332</v>
      </c>
      <c r="K22" s="337">
        <f t="shared" si="4"/>
        <v>8778.16</v>
      </c>
      <c r="L22" s="337">
        <f t="shared" si="4"/>
        <v>-28973.286332</v>
      </c>
      <c r="M22" s="343"/>
      <c r="N22" s="341">
        <f t="shared" ref="N22:S22" si="5">G22/$N$20</f>
        <v>2.158</v>
      </c>
      <c r="O22" s="341">
        <f t="shared" si="5"/>
        <v>0.67763</v>
      </c>
      <c r="P22" s="341">
        <f t="shared" si="5"/>
        <v>-1.48037</v>
      </c>
      <c r="Q22" s="341">
        <f t="shared" si="5"/>
        <v>3.7751446332</v>
      </c>
      <c r="R22" s="341">
        <f t="shared" si="5"/>
        <v>0.877816</v>
      </c>
      <c r="S22" s="341">
        <f t="shared" si="5"/>
        <v>-2.8973286332</v>
      </c>
    </row>
    <row r="23" ht="21" customHeight="1" spans="1:13">
      <c r="A23" s="323">
        <v>1</v>
      </c>
      <c r="B23" s="324" t="s">
        <v>29</v>
      </c>
      <c r="C23" s="325" t="s">
        <v>16</v>
      </c>
      <c r="D23" s="326">
        <v>8</v>
      </c>
      <c r="E23" s="326">
        <f>COUNTIF(竣工项目!C:C,B23)</f>
        <v>8</v>
      </c>
      <c r="F23" s="336">
        <f>SUMIF(竣工项目!C:C,B23,竣工项目!F:F)</f>
        <v>13917.6922</v>
      </c>
      <c r="G23" s="336">
        <v>0</v>
      </c>
      <c r="H23" s="336">
        <v>0</v>
      </c>
      <c r="I23" s="336">
        <v>0</v>
      </c>
      <c r="J23" s="336">
        <f>SUMIF(竣工项目!$C:$C,B23,竣工项目!J:J)</f>
        <v>2497.62</v>
      </c>
      <c r="K23" s="336">
        <f>SUMIF(竣工项目!$C:$C,B23,竣工项目!K:K)</f>
        <v>1723.53</v>
      </c>
      <c r="L23" s="336">
        <f>SUMIF(竣工项目!$C:$C,B23,竣工项目!L:L)</f>
        <v>-774.09</v>
      </c>
      <c r="M23" s="340"/>
    </row>
    <row r="24" ht="21" customHeight="1" spans="1:13">
      <c r="A24" s="323">
        <v>2</v>
      </c>
      <c r="B24" s="327"/>
      <c r="C24" s="325" t="s">
        <v>17</v>
      </c>
      <c r="D24" s="326">
        <v>0</v>
      </c>
      <c r="E24" s="326">
        <f>COUNTIF(续建项目!C:C,B23)</f>
        <v>0</v>
      </c>
      <c r="F24" s="336">
        <f>SUMIF(续建项目!C:C,B23,续建项目!F:F)</f>
        <v>0</v>
      </c>
      <c r="G24" s="336">
        <f>SUMIF(续建项目!C:C,B23,续建项目!L:L)</f>
        <v>0</v>
      </c>
      <c r="H24" s="336">
        <f>SUMIF(续建项目!C:C,B23,续建项目!M:M)</f>
        <v>0</v>
      </c>
      <c r="I24" s="336">
        <f>SUMIF(续建项目!C:C,B23,续建项目!N:N)</f>
        <v>0</v>
      </c>
      <c r="J24" s="336">
        <f>SUMIF(续建项目!C:C,B23,续建项目!O:O)</f>
        <v>0</v>
      </c>
      <c r="K24" s="336">
        <f>SUMIF(续建项目!$C:$C,B23,续建项目!P:P)</f>
        <v>0</v>
      </c>
      <c r="L24" s="336">
        <f>SUMIF(续建项目!$C:$C,B23,续建项目!Q:Q)</f>
        <v>0</v>
      </c>
      <c r="M24" s="340"/>
    </row>
    <row r="25" ht="21" customHeight="1" spans="1:13">
      <c r="A25" s="323">
        <v>3</v>
      </c>
      <c r="B25" s="327"/>
      <c r="C25" s="325" t="s">
        <v>18</v>
      </c>
      <c r="D25" s="326">
        <v>0</v>
      </c>
      <c r="E25" s="326">
        <f>COUNTIF(新建项目!C:C,B23)</f>
        <v>0</v>
      </c>
      <c r="F25" s="336">
        <f>SUMIF(新建项目!C:C,B23,新建项目!F:F)</f>
        <v>0</v>
      </c>
      <c r="G25" s="336">
        <f>SUMIF(新建项目!C:C,B23,新建项目!K:K)</f>
        <v>0</v>
      </c>
      <c r="H25" s="336">
        <f>SUMIF(新建项目!C:C,B23,新建项目!L:L)</f>
        <v>0</v>
      </c>
      <c r="I25" s="336">
        <f>SUMIF(新建项目!C:C,B23,新建项目!M:M)</f>
        <v>0</v>
      </c>
      <c r="J25" s="336">
        <f>SUMIF(新建项目!C:C,B23,新建项目!N:N)</f>
        <v>0</v>
      </c>
      <c r="K25" s="336">
        <f>SUMIF(新建项目!$C:$C,B23,新建项目!O:O)</f>
        <v>0</v>
      </c>
      <c r="L25" s="336">
        <f>SUMIF(新建项目!$C:$C,B23,新建项目!P:P)</f>
        <v>0</v>
      </c>
      <c r="M25" s="340"/>
    </row>
    <row r="26" ht="21" customHeight="1" spans="1:16">
      <c r="A26" s="323">
        <v>4</v>
      </c>
      <c r="B26" s="327"/>
      <c r="C26" s="325" t="s">
        <v>19</v>
      </c>
      <c r="D26" s="326">
        <v>1</v>
      </c>
      <c r="E26" s="326">
        <f>COUNTIF(储备库项目!C:C,B23)</f>
        <v>3</v>
      </c>
      <c r="F26" s="336">
        <f>SUMIF(储备库项目!C:C,B23,储备库项目!F:F)</f>
        <v>10368</v>
      </c>
      <c r="G26" s="336">
        <v>0</v>
      </c>
      <c r="H26" s="336">
        <v>0</v>
      </c>
      <c r="I26" s="336">
        <v>0</v>
      </c>
      <c r="J26" s="336">
        <v>0</v>
      </c>
      <c r="K26" s="336">
        <v>0</v>
      </c>
      <c r="L26" s="336">
        <v>0</v>
      </c>
      <c r="M26" s="340"/>
      <c r="N26" s="319">
        <v>10000</v>
      </c>
      <c r="P26" s="345">
        <f>P28/N28</f>
        <v>-0.309931054363754</v>
      </c>
    </row>
    <row r="27" ht="21" customHeight="1" spans="1:16">
      <c r="A27" s="323">
        <v>5</v>
      </c>
      <c r="B27" s="327"/>
      <c r="C27" s="325" t="s">
        <v>20</v>
      </c>
      <c r="D27" s="326">
        <v>0</v>
      </c>
      <c r="E27" s="326">
        <v>0</v>
      </c>
      <c r="F27" s="336">
        <v>0</v>
      </c>
      <c r="G27" s="336">
        <v>0</v>
      </c>
      <c r="H27" s="336">
        <v>0</v>
      </c>
      <c r="I27" s="336">
        <v>0</v>
      </c>
      <c r="J27" s="336">
        <v>0</v>
      </c>
      <c r="K27" s="336">
        <v>0</v>
      </c>
      <c r="L27" s="336">
        <v>0</v>
      </c>
      <c r="M27" s="340"/>
      <c r="N27" s="319"/>
      <c r="P27" s="345"/>
    </row>
    <row r="28" ht="21" customHeight="1" spans="1:16">
      <c r="A28" s="328" t="s">
        <v>26</v>
      </c>
      <c r="B28" s="328"/>
      <c r="C28" s="328"/>
      <c r="D28" s="329">
        <f t="shared" ref="D28:L28" si="6">SUM(D23:D27)</f>
        <v>9</v>
      </c>
      <c r="E28" s="329">
        <f t="shared" si="6"/>
        <v>11</v>
      </c>
      <c r="F28" s="337">
        <f t="shared" si="6"/>
        <v>24285.6922</v>
      </c>
      <c r="G28" s="337">
        <f t="shared" si="6"/>
        <v>0</v>
      </c>
      <c r="H28" s="337">
        <f t="shared" si="6"/>
        <v>0</v>
      </c>
      <c r="I28" s="337">
        <f t="shared" si="6"/>
        <v>0</v>
      </c>
      <c r="J28" s="337">
        <f t="shared" si="6"/>
        <v>2497.62</v>
      </c>
      <c r="K28" s="337">
        <f t="shared" si="6"/>
        <v>1723.53</v>
      </c>
      <c r="L28" s="337">
        <f t="shared" si="6"/>
        <v>-774.09</v>
      </c>
      <c r="M28" s="343"/>
      <c r="N28" s="341">
        <f>J28/$N$26</f>
        <v>0.249762</v>
      </c>
      <c r="O28" s="341">
        <f>K28/$N$26</f>
        <v>0.172353</v>
      </c>
      <c r="P28" s="341">
        <f>L28/$N$26</f>
        <v>-0.077409</v>
      </c>
    </row>
    <row r="29" ht="21" customHeight="1" spans="1:13">
      <c r="A29" s="323">
        <v>1</v>
      </c>
      <c r="B29" s="324" t="s">
        <v>30</v>
      </c>
      <c r="C29" s="325" t="s">
        <v>16</v>
      </c>
      <c r="D29" s="326">
        <v>1</v>
      </c>
      <c r="E29" s="326">
        <f>COUNTIF(竣工项目!C:C,B29)</f>
        <v>1</v>
      </c>
      <c r="F29" s="336">
        <f>SUMIF(竣工项目!C:C,B29,竣工项目!F:F)</f>
        <v>370.09</v>
      </c>
      <c r="G29" s="336">
        <v>0</v>
      </c>
      <c r="H29" s="336">
        <v>0</v>
      </c>
      <c r="I29" s="336">
        <v>0</v>
      </c>
      <c r="J29" s="336">
        <f>SUMIF(竣工项目!$C:$C,B29,竣工项目!J:J)</f>
        <v>20.8</v>
      </c>
      <c r="K29" s="336">
        <f>SUMIF(竣工项目!$C:$C,B29,竣工项目!K:K)</f>
        <v>20</v>
      </c>
      <c r="L29" s="336">
        <f>SUMIF(竣工项目!$C:$C,B29,竣工项目!L:L)</f>
        <v>-0.800000000000001</v>
      </c>
      <c r="M29" s="340"/>
    </row>
    <row r="30" ht="21" customHeight="1" spans="1:13">
      <c r="A30" s="323">
        <v>2</v>
      </c>
      <c r="B30" s="327"/>
      <c r="C30" s="325" t="s">
        <v>17</v>
      </c>
      <c r="D30" s="326">
        <v>1</v>
      </c>
      <c r="E30" s="326">
        <f>COUNTIF(续建项目!C:C,B29)</f>
        <v>1</v>
      </c>
      <c r="F30" s="336">
        <f>SUMIF(续建项目!C:C,B29,续建项目!F:F)</f>
        <v>214880</v>
      </c>
      <c r="G30" s="336">
        <f>SUMIF(续建项目!C:C,B29,续建项目!L:L)</f>
        <v>35696</v>
      </c>
      <c r="H30" s="336">
        <f>SUMIF(续建项目!C:C,B29,续建项目!M:M)</f>
        <v>22450</v>
      </c>
      <c r="I30" s="336">
        <f>SUMIF(续建项目!C:C,B29,续建项目!N:N)</f>
        <v>-13246</v>
      </c>
      <c r="J30" s="336">
        <f>SUMIF(续建项目!C:C,B29,续建项目!O:O)</f>
        <v>42793.495425</v>
      </c>
      <c r="K30" s="336">
        <f>SUMIF(续建项目!$C:$C,B29,续建项目!P:P)</f>
        <v>33057.892828</v>
      </c>
      <c r="L30" s="336">
        <f>SUMIF(续建项目!$C:$C,B29,续建项目!Q:Q)</f>
        <v>-9735.602597</v>
      </c>
      <c r="M30" s="340"/>
    </row>
    <row r="31" ht="21" customHeight="1" spans="1:13">
      <c r="A31" s="323">
        <v>3</v>
      </c>
      <c r="B31" s="327"/>
      <c r="C31" s="325" t="s">
        <v>18</v>
      </c>
      <c r="D31" s="326">
        <v>0</v>
      </c>
      <c r="E31" s="326">
        <f>COUNTIF(新建项目!C:C,B29)</f>
        <v>0</v>
      </c>
      <c r="F31" s="336">
        <f>SUMIF(新建项目!C:C,B29,新建项目!F:F)</f>
        <v>0</v>
      </c>
      <c r="G31" s="336">
        <f>SUMIF(新建项目!C:C,B29,新建项目!K:K)</f>
        <v>0</v>
      </c>
      <c r="H31" s="336">
        <f>SUMIF(新建项目!C:C,B29,新建项目!L:L)</f>
        <v>0</v>
      </c>
      <c r="I31" s="336">
        <f>SUMIF(新建项目!C:C,B29,新建项目!M:M)</f>
        <v>0</v>
      </c>
      <c r="J31" s="336">
        <f>SUMIF(新建项目!C:C,B29,新建项目!N:N)</f>
        <v>0</v>
      </c>
      <c r="K31" s="336">
        <f>SUMIF(新建项目!$C:$C,B29,新建项目!O:O)</f>
        <v>0</v>
      </c>
      <c r="L31" s="336">
        <f>SUMIF(新建项目!$C:$C,B29,新建项目!P:P)</f>
        <v>0</v>
      </c>
      <c r="M31" s="340"/>
    </row>
    <row r="32" ht="21" customHeight="1" spans="1:19">
      <c r="A32" s="323">
        <v>4</v>
      </c>
      <c r="B32" s="327"/>
      <c r="C32" s="325" t="s">
        <v>19</v>
      </c>
      <c r="D32" s="326">
        <v>0</v>
      </c>
      <c r="E32" s="326">
        <f>COUNTIF(储备库项目!C:C,B29)</f>
        <v>1</v>
      </c>
      <c r="F32" s="336">
        <f>SUMIF(储备库项目!C:C,B29,储备库项目!F:F)</f>
        <v>111743.97</v>
      </c>
      <c r="G32" s="336">
        <v>0</v>
      </c>
      <c r="H32" s="336">
        <v>0</v>
      </c>
      <c r="I32" s="336">
        <v>0</v>
      </c>
      <c r="J32" s="336">
        <v>0</v>
      </c>
      <c r="K32" s="336">
        <v>0</v>
      </c>
      <c r="L32" s="336">
        <v>0</v>
      </c>
      <c r="M32" s="340"/>
      <c r="N32" s="319">
        <v>10000</v>
      </c>
      <c r="P32" s="342">
        <f>P34/N34</f>
        <v>-0.371077991931869</v>
      </c>
      <c r="S32" s="342">
        <f>S34/Q34</f>
        <v>-0.22741008582182</v>
      </c>
    </row>
    <row r="33" ht="21" customHeight="1" spans="1:19">
      <c r="A33" s="323">
        <v>5</v>
      </c>
      <c r="B33" s="327"/>
      <c r="C33" s="325" t="s">
        <v>20</v>
      </c>
      <c r="D33" s="326">
        <v>0</v>
      </c>
      <c r="E33" s="326">
        <v>0</v>
      </c>
      <c r="F33" s="336">
        <v>0</v>
      </c>
      <c r="G33" s="336">
        <v>0</v>
      </c>
      <c r="H33" s="336">
        <v>0</v>
      </c>
      <c r="I33" s="336">
        <v>0</v>
      </c>
      <c r="J33" s="336">
        <v>0</v>
      </c>
      <c r="K33" s="336">
        <v>0</v>
      </c>
      <c r="L33" s="336">
        <v>0</v>
      </c>
      <c r="M33" s="340"/>
      <c r="N33" s="319"/>
      <c r="P33" s="342"/>
      <c r="S33" s="342"/>
    </row>
    <row r="34" s="219" customFormat="1" ht="21" customHeight="1" spans="1:19">
      <c r="A34" s="330" t="s">
        <v>26</v>
      </c>
      <c r="B34" s="330"/>
      <c r="C34" s="330"/>
      <c r="D34" s="326">
        <f t="shared" ref="D34:L34" si="7">SUM(D29:D33)</f>
        <v>2</v>
      </c>
      <c r="E34" s="326">
        <f t="shared" si="7"/>
        <v>3</v>
      </c>
      <c r="F34" s="337">
        <f t="shared" si="7"/>
        <v>326994.06</v>
      </c>
      <c r="G34" s="337">
        <f t="shared" si="7"/>
        <v>35696</v>
      </c>
      <c r="H34" s="337">
        <f t="shared" si="7"/>
        <v>22450</v>
      </c>
      <c r="I34" s="337">
        <f t="shared" si="7"/>
        <v>-13246</v>
      </c>
      <c r="J34" s="337">
        <f t="shared" si="7"/>
        <v>42814.295425</v>
      </c>
      <c r="K34" s="337">
        <f t="shared" si="7"/>
        <v>33077.892828</v>
      </c>
      <c r="L34" s="337">
        <f t="shared" si="7"/>
        <v>-9736.402597</v>
      </c>
      <c r="M34" s="343"/>
      <c r="N34" s="319">
        <f t="shared" ref="N34:S34" si="8">G34/$N$32</f>
        <v>3.5696</v>
      </c>
      <c r="O34" s="319">
        <f t="shared" si="8"/>
        <v>2.245</v>
      </c>
      <c r="P34" s="319">
        <f t="shared" si="8"/>
        <v>-1.3246</v>
      </c>
      <c r="Q34" s="319">
        <f t="shared" si="8"/>
        <v>4.2814295425</v>
      </c>
      <c r="R34" s="319">
        <f t="shared" si="8"/>
        <v>3.3077892828</v>
      </c>
      <c r="S34" s="319">
        <f t="shared" si="8"/>
        <v>-0.9736402597</v>
      </c>
    </row>
    <row r="35" ht="21" customHeight="1" spans="1:13">
      <c r="A35" s="323">
        <v>1</v>
      </c>
      <c r="B35" s="324" t="s">
        <v>31</v>
      </c>
      <c r="C35" s="325" t="s">
        <v>16</v>
      </c>
      <c r="D35" s="326">
        <v>1</v>
      </c>
      <c r="E35" s="326">
        <f>COUNTIF(竣工项目!C:C,B35)</f>
        <v>1</v>
      </c>
      <c r="F35" s="336">
        <f>SUMIF(竣工项目!C:C,B35,竣工项目!F:F)</f>
        <v>5799.96</v>
      </c>
      <c r="G35" s="336">
        <v>0</v>
      </c>
      <c r="H35" s="336">
        <v>0</v>
      </c>
      <c r="I35" s="336">
        <v>0</v>
      </c>
      <c r="J35" s="336">
        <f>SUMIF(竣工项目!$C:$C,B35,竣工项目!J:J)</f>
        <v>766</v>
      </c>
      <c r="K35" s="336">
        <f>SUMIF(竣工项目!$C:$C,B35,竣工项目!K:K)</f>
        <v>110.095</v>
      </c>
      <c r="L35" s="336">
        <f>SUMIF(竣工项目!$C:$C,B35,竣工项目!L:L)</f>
        <v>-655.905</v>
      </c>
      <c r="M35" s="340"/>
    </row>
    <row r="36" ht="21" customHeight="1" spans="1:13">
      <c r="A36" s="323">
        <v>2</v>
      </c>
      <c r="B36" s="327"/>
      <c r="C36" s="325" t="s">
        <v>17</v>
      </c>
      <c r="D36" s="326">
        <v>0</v>
      </c>
      <c r="E36" s="326">
        <f>COUNTIF(续建项目!C:C,B35)</f>
        <v>0</v>
      </c>
      <c r="F36" s="336">
        <f>SUMIF(续建项目!C:C,B35,续建项目!F:F)</f>
        <v>0</v>
      </c>
      <c r="G36" s="336">
        <f>SUMIF(续建项目!C:C,B35,续建项目!L:L)</f>
        <v>0</v>
      </c>
      <c r="H36" s="336">
        <f>SUMIF(续建项目!C:C,B35,续建项目!M:M)</f>
        <v>0</v>
      </c>
      <c r="I36" s="336">
        <f>SUMIF(续建项目!C:C,B35,续建项目!N:N)</f>
        <v>0</v>
      </c>
      <c r="J36" s="336">
        <f>SUMIF(续建项目!C:C,B35,续建项目!O:O)</f>
        <v>0</v>
      </c>
      <c r="K36" s="336">
        <f>SUMIF(续建项目!$C:$C,B35,续建项目!P:P)</f>
        <v>0</v>
      </c>
      <c r="L36" s="336">
        <f>SUMIF(续建项目!$C:$C,B35,续建项目!Q:Q)</f>
        <v>0</v>
      </c>
      <c r="M36" s="340"/>
    </row>
    <row r="37" ht="21" customHeight="1" spans="1:13">
      <c r="A37" s="323">
        <v>3</v>
      </c>
      <c r="B37" s="327"/>
      <c r="C37" s="325" t="s">
        <v>18</v>
      </c>
      <c r="D37" s="326">
        <v>0</v>
      </c>
      <c r="E37" s="326">
        <f>COUNTIF(新建项目!C:C,B35)</f>
        <v>0</v>
      </c>
      <c r="F37" s="336">
        <f>SUMIF(新建项目!C:C,B35,新建项目!F:F)</f>
        <v>0</v>
      </c>
      <c r="G37" s="336">
        <f>SUMIF(新建项目!C:C,B35,新建项目!K:K)</f>
        <v>0</v>
      </c>
      <c r="H37" s="336">
        <f>SUMIF(新建项目!C:C,B35,新建项目!L:L)</f>
        <v>0</v>
      </c>
      <c r="I37" s="336">
        <f>SUMIF(新建项目!C:C,B35,新建项目!M:M)</f>
        <v>0</v>
      </c>
      <c r="J37" s="336">
        <f>SUMIF(新建项目!C:C,B35,新建项目!N:N)</f>
        <v>0</v>
      </c>
      <c r="K37" s="336">
        <f>SUMIF(新建项目!$C:$C,B35,新建项目!O:O)</f>
        <v>0</v>
      </c>
      <c r="L37" s="336">
        <f>SUMIF(新建项目!$C:$C,B35,新建项目!P:P)</f>
        <v>0</v>
      </c>
      <c r="M37" s="340"/>
    </row>
    <row r="38" ht="21" customHeight="1" spans="1:13">
      <c r="A38" s="323">
        <v>4</v>
      </c>
      <c r="B38" s="327"/>
      <c r="C38" s="325" t="s">
        <v>19</v>
      </c>
      <c r="D38" s="326">
        <v>0</v>
      </c>
      <c r="E38" s="326">
        <f>COUNTIF(储备库项目!C:C,B35)</f>
        <v>0</v>
      </c>
      <c r="F38" s="336">
        <f>SUMIF(储备库项目!C:C,B35,储备库项目!F:F)</f>
        <v>0</v>
      </c>
      <c r="G38" s="336">
        <v>0</v>
      </c>
      <c r="H38" s="336">
        <v>0</v>
      </c>
      <c r="I38" s="336">
        <v>0</v>
      </c>
      <c r="J38" s="336">
        <v>0</v>
      </c>
      <c r="K38" s="336">
        <v>0</v>
      </c>
      <c r="L38" s="336">
        <v>0</v>
      </c>
      <c r="M38" s="340"/>
    </row>
    <row r="39" ht="21" customHeight="1" spans="1:13">
      <c r="A39" s="323">
        <v>5</v>
      </c>
      <c r="B39" s="327"/>
      <c r="C39" s="325" t="s">
        <v>20</v>
      </c>
      <c r="D39" s="326">
        <v>0</v>
      </c>
      <c r="E39" s="326">
        <v>0</v>
      </c>
      <c r="F39" s="336">
        <v>0</v>
      </c>
      <c r="G39" s="336">
        <v>0</v>
      </c>
      <c r="H39" s="336">
        <v>0</v>
      </c>
      <c r="I39" s="336">
        <v>0</v>
      </c>
      <c r="J39" s="336">
        <v>0</v>
      </c>
      <c r="K39" s="336">
        <v>0</v>
      </c>
      <c r="L39" s="336">
        <v>0</v>
      </c>
      <c r="M39" s="340"/>
    </row>
    <row r="40" ht="21" customHeight="1" spans="1:13">
      <c r="A40" s="328" t="s">
        <v>26</v>
      </c>
      <c r="B40" s="328"/>
      <c r="C40" s="328"/>
      <c r="D40" s="329">
        <f t="shared" ref="D40:L40" si="9">SUM(D35:D39)</f>
        <v>1</v>
      </c>
      <c r="E40" s="329">
        <f t="shared" si="9"/>
        <v>1</v>
      </c>
      <c r="F40" s="337">
        <f t="shared" si="9"/>
        <v>5799.96</v>
      </c>
      <c r="G40" s="337">
        <f t="shared" si="9"/>
        <v>0</v>
      </c>
      <c r="H40" s="337">
        <f t="shared" si="9"/>
        <v>0</v>
      </c>
      <c r="I40" s="337">
        <f t="shared" si="9"/>
        <v>0</v>
      </c>
      <c r="J40" s="337">
        <f t="shared" si="9"/>
        <v>766</v>
      </c>
      <c r="K40" s="337">
        <f t="shared" si="9"/>
        <v>110.095</v>
      </c>
      <c r="L40" s="337">
        <f t="shared" si="9"/>
        <v>-655.905</v>
      </c>
      <c r="M40" s="344"/>
    </row>
    <row r="41" ht="21" customHeight="1" spans="1:13">
      <c r="A41" s="323">
        <v>1</v>
      </c>
      <c r="B41" s="324" t="s">
        <v>32</v>
      </c>
      <c r="C41" s="325" t="s">
        <v>16</v>
      </c>
      <c r="D41" s="326">
        <v>1</v>
      </c>
      <c r="E41" s="326">
        <f>COUNTIF(竣工项目!C:C,B41)</f>
        <v>1</v>
      </c>
      <c r="F41" s="336">
        <f>SUMIF(竣工项目!C:C,B41,竣工项目!F:F)</f>
        <v>684.89</v>
      </c>
      <c r="G41" s="336">
        <v>0</v>
      </c>
      <c r="H41" s="336">
        <v>0</v>
      </c>
      <c r="I41" s="336">
        <v>0</v>
      </c>
      <c r="J41" s="336">
        <f>SUMIF(竣工项目!$C:$C,B41,竣工项目!J:J)</f>
        <v>36.05</v>
      </c>
      <c r="K41" s="336">
        <f>SUMIF(竣工项目!$C:$C,B41,竣工项目!K:K)</f>
        <v>0</v>
      </c>
      <c r="L41" s="336">
        <f>SUMIF(竣工项目!$C:$C,B41,竣工项目!L:L)</f>
        <v>-36.05</v>
      </c>
      <c r="M41" s="340"/>
    </row>
    <row r="42" ht="21" customHeight="1" spans="1:13">
      <c r="A42" s="323">
        <v>2</v>
      </c>
      <c r="B42" s="327"/>
      <c r="C42" s="325" t="s">
        <v>17</v>
      </c>
      <c r="D42" s="326">
        <v>1</v>
      </c>
      <c r="E42" s="326">
        <f>COUNTIF(续建项目!C:C,B41)</f>
        <v>1</v>
      </c>
      <c r="F42" s="336">
        <f>SUMIF(续建项目!C:C,B41,续建项目!F:F)</f>
        <v>663.11</v>
      </c>
      <c r="G42" s="336">
        <f>SUMIF(续建项目!C:C,B41,续建项目!L:L)</f>
        <v>404.266</v>
      </c>
      <c r="H42" s="336">
        <f>SUMIF(续建项目!C:C,B41,续建项目!M:M)</f>
        <v>400.036</v>
      </c>
      <c r="I42" s="336">
        <f>SUMIF(续建项目!C:C,B41,续建项目!N:N)</f>
        <v>-4.23000000000002</v>
      </c>
      <c r="J42" s="336">
        <f>SUMIF(续建项目!C:C,B41,续建项目!O:O)</f>
        <v>404.27</v>
      </c>
      <c r="K42" s="336">
        <f>SUMIF(续建项目!$C:$C,B41,续建项目!P:P)</f>
        <v>400.036</v>
      </c>
      <c r="L42" s="336">
        <f>SUMIF(续建项目!$C:$C,B41,续建项目!Q:Q)</f>
        <v>-4.23399999999998</v>
      </c>
      <c r="M42" s="340"/>
    </row>
    <row r="43" ht="21" customHeight="1" spans="1:13">
      <c r="A43" s="323">
        <v>3</v>
      </c>
      <c r="B43" s="327"/>
      <c r="C43" s="325" t="s">
        <v>18</v>
      </c>
      <c r="D43" s="326">
        <v>0</v>
      </c>
      <c r="E43" s="326">
        <f>COUNTIF(新建项目!C:C,B41)</f>
        <v>0</v>
      </c>
      <c r="F43" s="336">
        <f>SUMIF(新建项目!C:C,B41,新建项目!F:F)</f>
        <v>0</v>
      </c>
      <c r="G43" s="336">
        <f>SUMIF(新建项目!C:C,B41,新建项目!K:K)</f>
        <v>0</v>
      </c>
      <c r="H43" s="336">
        <f>SUMIF(新建项目!C:C,B41,新建项目!L:L)</f>
        <v>0</v>
      </c>
      <c r="I43" s="336">
        <f>SUMIF(新建项目!C:C,B41,新建项目!M:M)</f>
        <v>0</v>
      </c>
      <c r="J43" s="336">
        <f>SUMIF(新建项目!C:C,B41,新建项目!N:N)</f>
        <v>0</v>
      </c>
      <c r="K43" s="336">
        <f>SUMIF(新建项目!$C:$C,B41,新建项目!O:O)</f>
        <v>0</v>
      </c>
      <c r="L43" s="336">
        <f>SUMIF(新建项目!$C:$C,B41,新建项目!P:P)</f>
        <v>0</v>
      </c>
      <c r="M43" s="340"/>
    </row>
    <row r="44" ht="21" customHeight="1" spans="1:19">
      <c r="A44" s="323">
        <v>4</v>
      </c>
      <c r="B44" s="327"/>
      <c r="C44" s="325" t="s">
        <v>19</v>
      </c>
      <c r="D44" s="326">
        <v>4</v>
      </c>
      <c r="E44" s="326">
        <f>COUNTIF(储备库项目!C:C,B41)</f>
        <v>3</v>
      </c>
      <c r="F44" s="336">
        <f>SUMIF(储备库项目!C:C,B41,储备库项目!F:F)</f>
        <v>2991.46</v>
      </c>
      <c r="G44" s="336">
        <v>0</v>
      </c>
      <c r="H44" s="336">
        <v>0</v>
      </c>
      <c r="I44" s="336">
        <v>0</v>
      </c>
      <c r="J44" s="336">
        <v>0</v>
      </c>
      <c r="K44" s="336">
        <v>0</v>
      </c>
      <c r="L44" s="336">
        <v>0</v>
      </c>
      <c r="M44" s="340"/>
      <c r="N44" s="319">
        <v>10000</v>
      </c>
      <c r="P44" s="342">
        <f>P46/N46</f>
        <v>-0.0104634077562793</v>
      </c>
      <c r="S44" s="342">
        <f>S46/Q46</f>
        <v>-0.0914880087209302</v>
      </c>
    </row>
    <row r="45" ht="21" customHeight="1" spans="1:19">
      <c r="A45" s="323">
        <v>5</v>
      </c>
      <c r="B45" s="327"/>
      <c r="C45" s="325" t="s">
        <v>20</v>
      </c>
      <c r="D45" s="326">
        <v>0</v>
      </c>
      <c r="E45" s="326">
        <v>0</v>
      </c>
      <c r="F45" s="336">
        <v>0</v>
      </c>
      <c r="G45" s="336">
        <v>0</v>
      </c>
      <c r="H45" s="336">
        <v>0</v>
      </c>
      <c r="I45" s="336">
        <v>0</v>
      </c>
      <c r="J45" s="336">
        <v>0</v>
      </c>
      <c r="K45" s="336">
        <v>0</v>
      </c>
      <c r="L45" s="336">
        <v>0</v>
      </c>
      <c r="M45" s="340"/>
      <c r="N45" s="319"/>
      <c r="P45" s="342"/>
      <c r="S45" s="342"/>
    </row>
    <row r="46" ht="21" customHeight="1" spans="1:19">
      <c r="A46" s="328" t="s">
        <v>26</v>
      </c>
      <c r="B46" s="328"/>
      <c r="C46" s="328"/>
      <c r="D46" s="329">
        <f t="shared" ref="D46:L46" si="10">SUM(D41:D45)</f>
        <v>6</v>
      </c>
      <c r="E46" s="329">
        <f t="shared" si="10"/>
        <v>5</v>
      </c>
      <c r="F46" s="337">
        <f t="shared" si="10"/>
        <v>4339.46</v>
      </c>
      <c r="G46" s="337">
        <f t="shared" si="10"/>
        <v>404.266</v>
      </c>
      <c r="H46" s="337">
        <f t="shared" si="10"/>
        <v>400.036</v>
      </c>
      <c r="I46" s="337">
        <f t="shared" si="10"/>
        <v>-4.23000000000002</v>
      </c>
      <c r="J46" s="337">
        <f t="shared" si="10"/>
        <v>440.32</v>
      </c>
      <c r="K46" s="337">
        <f t="shared" si="10"/>
        <v>400.036</v>
      </c>
      <c r="L46" s="337">
        <f t="shared" si="10"/>
        <v>-40.284</v>
      </c>
      <c r="M46" s="343"/>
      <c r="N46" s="346">
        <f t="shared" ref="N46:S46" si="11">G46/$N$44</f>
        <v>0.0404266</v>
      </c>
      <c r="O46" s="341">
        <f t="shared" si="11"/>
        <v>0.0400036</v>
      </c>
      <c r="P46" s="347">
        <f t="shared" si="11"/>
        <v>-0.000423000000000002</v>
      </c>
      <c r="Q46" s="341">
        <f t="shared" si="11"/>
        <v>0.044032</v>
      </c>
      <c r="R46" s="341">
        <f t="shared" si="11"/>
        <v>0.0400036</v>
      </c>
      <c r="S46" s="341">
        <f t="shared" si="11"/>
        <v>-0.0040284</v>
      </c>
    </row>
    <row r="47" ht="21" customHeight="1" spans="1:14">
      <c r="A47" s="323">
        <v>1</v>
      </c>
      <c r="B47" s="324" t="s">
        <v>33</v>
      </c>
      <c r="C47" s="325" t="s">
        <v>16</v>
      </c>
      <c r="D47" s="326">
        <v>1</v>
      </c>
      <c r="E47" s="326">
        <f>COUNTIF(竣工项目!C:C,B47)</f>
        <v>1</v>
      </c>
      <c r="F47" s="336">
        <f>SUMIF(竣工项目!C:C,B47,竣工项目!F:F)</f>
        <v>678.578</v>
      </c>
      <c r="G47" s="336">
        <v>0</v>
      </c>
      <c r="H47" s="336">
        <v>0</v>
      </c>
      <c r="I47" s="336">
        <v>0</v>
      </c>
      <c r="J47" s="336">
        <f>SUMIF(竣工项目!$C:$C,B47,竣工项目!J:J)</f>
        <v>32.427</v>
      </c>
      <c r="K47" s="336">
        <f>SUMIF(竣工项目!$C:$C,B47,竣工项目!K:K)</f>
        <v>32.427</v>
      </c>
      <c r="L47" s="336">
        <f>SUMIF(竣工项目!$C:$C,B47,竣工项目!L:L)</f>
        <v>0</v>
      </c>
      <c r="M47" s="340"/>
      <c r="N47" s="319"/>
    </row>
    <row r="48" ht="21" customHeight="1" spans="1:16">
      <c r="A48" s="323">
        <v>2</v>
      </c>
      <c r="B48" s="327"/>
      <c r="C48" s="325" t="s">
        <v>17</v>
      </c>
      <c r="D48" s="326">
        <v>0</v>
      </c>
      <c r="E48" s="326">
        <f>COUNTIF(续建项目!C:C,B47)</f>
        <v>0</v>
      </c>
      <c r="F48" s="336">
        <f>SUMIF(续建项目!C:C,B47,续建项目!F:F)</f>
        <v>0</v>
      </c>
      <c r="G48" s="336">
        <f>SUMIF(续建项目!C:C,B47,续建项目!L:L)</f>
        <v>0</v>
      </c>
      <c r="H48" s="336">
        <f>SUMIF(续建项目!C:C,B47,续建项目!M:M)</f>
        <v>0</v>
      </c>
      <c r="I48" s="336">
        <f>SUMIF(续建项目!C:C,B47,续建项目!N:N)</f>
        <v>0</v>
      </c>
      <c r="J48" s="336">
        <f>SUMIF(续建项目!C:C,B47,续建项目!O:O)</f>
        <v>0</v>
      </c>
      <c r="K48" s="336">
        <f>SUMIF(续建项目!$C:$C,B47,续建项目!P:P)</f>
        <v>0</v>
      </c>
      <c r="L48" s="336">
        <f>SUMIF(续建项目!$C:$C,B47,续建项目!Q:Q)</f>
        <v>0</v>
      </c>
      <c r="M48" s="340"/>
      <c r="P48" s="319"/>
    </row>
    <row r="49" ht="21" customHeight="1" spans="1:13">
      <c r="A49" s="323">
        <v>3</v>
      </c>
      <c r="B49" s="327"/>
      <c r="C49" s="325" t="s">
        <v>18</v>
      </c>
      <c r="D49" s="326">
        <v>0</v>
      </c>
      <c r="E49" s="326">
        <f>COUNTIF(新建项目!C:C,B47)</f>
        <v>0</v>
      </c>
      <c r="F49" s="336">
        <f>SUMIF(新建项目!C:C,B47,新建项目!F:F)</f>
        <v>0</v>
      </c>
      <c r="G49" s="336">
        <f>SUMIF(新建项目!C:C,B47,新建项目!K:K)</f>
        <v>0</v>
      </c>
      <c r="H49" s="336">
        <f>SUMIF(新建项目!C:C,B47,新建项目!L:L)</f>
        <v>0</v>
      </c>
      <c r="I49" s="336">
        <f>SUMIF(新建项目!C:C,B47,新建项目!M:M)</f>
        <v>0</v>
      </c>
      <c r="J49" s="336">
        <f>SUMIF(新建项目!C:C,B47,新建项目!N:N)</f>
        <v>0</v>
      </c>
      <c r="K49" s="336">
        <f>SUMIF(新建项目!$C:$C,B47,新建项目!O:O)</f>
        <v>0</v>
      </c>
      <c r="L49" s="336">
        <f>SUMIF(新建项目!$C:$C,B47,新建项目!P:P)</f>
        <v>0</v>
      </c>
      <c r="M49" s="340"/>
    </row>
    <row r="50" ht="21" customHeight="1" spans="1:13">
      <c r="A50" s="323">
        <v>4</v>
      </c>
      <c r="B50" s="327"/>
      <c r="C50" s="325" t="s">
        <v>19</v>
      </c>
      <c r="D50" s="326">
        <v>0</v>
      </c>
      <c r="E50" s="326">
        <f>COUNTIF(储备库项目!C:C,B47)</f>
        <v>0</v>
      </c>
      <c r="F50" s="336">
        <f>SUMIF(储备库项目!C:C,B47,储备库项目!F:F)</f>
        <v>0</v>
      </c>
      <c r="G50" s="336">
        <v>0</v>
      </c>
      <c r="H50" s="336">
        <v>0</v>
      </c>
      <c r="I50" s="336">
        <v>0</v>
      </c>
      <c r="J50" s="336">
        <v>0</v>
      </c>
      <c r="K50" s="336">
        <v>0</v>
      </c>
      <c r="L50" s="336">
        <v>0</v>
      </c>
      <c r="M50" s="340"/>
    </row>
    <row r="51" ht="21" customHeight="1" spans="1:13">
      <c r="A51" s="323">
        <v>5</v>
      </c>
      <c r="B51" s="327"/>
      <c r="C51" s="325" t="s">
        <v>20</v>
      </c>
      <c r="D51" s="326">
        <v>0</v>
      </c>
      <c r="E51" s="326">
        <v>0</v>
      </c>
      <c r="F51" s="336">
        <v>0</v>
      </c>
      <c r="G51" s="336">
        <v>0</v>
      </c>
      <c r="H51" s="336">
        <v>0</v>
      </c>
      <c r="I51" s="336">
        <v>0</v>
      </c>
      <c r="J51" s="336">
        <v>0</v>
      </c>
      <c r="K51" s="336">
        <v>0</v>
      </c>
      <c r="L51" s="336">
        <v>0</v>
      </c>
      <c r="M51" s="340"/>
    </row>
    <row r="52" ht="21" customHeight="1" spans="1:13">
      <c r="A52" s="328" t="s">
        <v>26</v>
      </c>
      <c r="B52" s="328"/>
      <c r="C52" s="328"/>
      <c r="D52" s="329">
        <f t="shared" ref="D52:L52" si="12">SUM(D47:D51)</f>
        <v>1</v>
      </c>
      <c r="E52" s="329">
        <f t="shared" si="12"/>
        <v>1</v>
      </c>
      <c r="F52" s="337">
        <f t="shared" si="12"/>
        <v>678.578</v>
      </c>
      <c r="G52" s="337">
        <f t="shared" si="12"/>
        <v>0</v>
      </c>
      <c r="H52" s="337">
        <f t="shared" si="12"/>
        <v>0</v>
      </c>
      <c r="I52" s="337">
        <f t="shared" si="12"/>
        <v>0</v>
      </c>
      <c r="J52" s="337">
        <f t="shared" si="12"/>
        <v>32.427</v>
      </c>
      <c r="K52" s="337">
        <f t="shared" si="12"/>
        <v>32.427</v>
      </c>
      <c r="L52" s="337">
        <f t="shared" si="12"/>
        <v>0</v>
      </c>
      <c r="M52" s="343"/>
    </row>
    <row r="53" ht="35" customHeight="1" spans="1:13">
      <c r="A53" s="331" t="s">
        <v>21</v>
      </c>
      <c r="B53" s="331"/>
      <c r="C53" s="331"/>
      <c r="D53" s="332">
        <f>SUM(D10+D16+D22+D28+D34+D40+D46+D52)</f>
        <v>520</v>
      </c>
      <c r="E53" s="332">
        <f>SUM(E10+E16+E22+E28+E34+E40+E46+E52)</f>
        <v>550</v>
      </c>
      <c r="F53" s="338">
        <f t="shared" ref="F53:L53" si="13">SUM(F10+F16+F22+F28+F34+F40+F46+F52)</f>
        <v>2768969.52379591</v>
      </c>
      <c r="G53" s="338">
        <f t="shared" si="13"/>
        <v>304847.793647059</v>
      </c>
      <c r="H53" s="338">
        <f t="shared" si="13"/>
        <v>196726.046</v>
      </c>
      <c r="I53" s="338">
        <f t="shared" si="13"/>
        <v>-108121.747647059</v>
      </c>
      <c r="J53" s="338">
        <f t="shared" si="13"/>
        <v>403968.468757</v>
      </c>
      <c r="K53" s="338">
        <f t="shared" si="13"/>
        <v>299275.584234</v>
      </c>
      <c r="L53" s="338">
        <f t="shared" si="13"/>
        <v>-104692.884523</v>
      </c>
      <c r="M53" s="343"/>
    </row>
    <row r="54" s="319" customFormat="1" ht="24" customHeight="1" spans="14:14">
      <c r="N54" s="320"/>
    </row>
  </sheetData>
  <autoFilter ref="A4:O53">
    <extLst/>
  </autoFilter>
  <mergeCells count="20">
    <mergeCell ref="A1:B1"/>
    <mergeCell ref="A2:M2"/>
    <mergeCell ref="J3:M3"/>
    <mergeCell ref="A10:C10"/>
    <mergeCell ref="A16:C16"/>
    <mergeCell ref="A22:C22"/>
    <mergeCell ref="A28:C28"/>
    <mergeCell ref="A34:C34"/>
    <mergeCell ref="A40:C40"/>
    <mergeCell ref="A46:C46"/>
    <mergeCell ref="A52:C52"/>
    <mergeCell ref="A53:C53"/>
    <mergeCell ref="B5:B9"/>
    <mergeCell ref="B11:B15"/>
    <mergeCell ref="B17:B21"/>
    <mergeCell ref="B23:B27"/>
    <mergeCell ref="B29:B33"/>
    <mergeCell ref="B35:B39"/>
    <mergeCell ref="B41:B45"/>
    <mergeCell ref="B47:B51"/>
  </mergeCells>
  <printOptions horizontalCentered="1" verticalCentered="1"/>
  <pageMargins left="0.354166666666667" right="0.354166666666667" top="0.550694444444444" bottom="0.511805555555556" header="0.5" footer="0.5"/>
  <pageSetup paperSize="8" scale="87" fitToHeight="0" orientation="landscape" horizontalDpi="600"/>
  <headerFooter alignWithMargins="0"/>
  <rowBreaks count="1" manualBreakCount="1">
    <brk id="28"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I276"/>
  <sheetViews>
    <sheetView tabSelected="1" view="pageBreakPreview" zoomScale="70" zoomScaleNormal="100" workbookViewId="0">
      <pane ySplit="5" topLeftCell="A8" activePane="bottomLeft" state="frozen"/>
      <selection/>
      <selection pane="bottomLeft" activeCell="Q8" sqref="Q8"/>
    </sheetView>
  </sheetViews>
  <sheetFormatPr defaultColWidth="6.88333333333333" defaultRowHeight="15"/>
  <cols>
    <col min="1" max="1" width="5.88333333333333" style="132" customWidth="1"/>
    <col min="2" max="2" width="23.6583333333333" style="133" customWidth="1"/>
    <col min="3" max="3" width="8" style="133" customWidth="1"/>
    <col min="4" max="4" width="9.25" style="134" customWidth="1"/>
    <col min="5" max="5" width="45.3833333333333" style="135" customWidth="1"/>
    <col min="6" max="6" width="15.25" style="222" customWidth="1"/>
    <col min="7" max="7" width="6.75" style="137" customWidth="1"/>
    <col min="8" max="8" width="5.13333333333333" style="137" customWidth="1"/>
    <col min="9" max="9" width="12.5" style="137" customWidth="1"/>
    <col min="10" max="10" width="14.8833333333333" style="187" customWidth="1"/>
    <col min="11" max="11" width="12.0666666666667" style="223" customWidth="1"/>
    <col min="12" max="12" width="13.4916666666667" style="224" customWidth="1"/>
    <col min="13" max="13" width="10" style="224" customWidth="1"/>
    <col min="14" max="14" width="8.63333333333333" style="224" customWidth="1"/>
    <col min="15" max="15" width="15.4" style="225" customWidth="1"/>
    <col min="16" max="16" width="10.475" style="226" customWidth="1"/>
    <col min="17" max="17" width="15.3916666666667" style="108" customWidth="1"/>
    <col min="18" max="18" width="12.5333333333333" style="24" customWidth="1"/>
    <col min="19" max="243" width="6.88333333333333" style="24" customWidth="1"/>
    <col min="244" max="16384" width="6.88333333333333" style="219"/>
  </cols>
  <sheetData>
    <row r="1" ht="27" customHeight="1" spans="1:3">
      <c r="A1" s="42" t="s">
        <v>0</v>
      </c>
      <c r="B1" s="140"/>
      <c r="C1" s="227"/>
    </row>
    <row r="2" ht="30" customHeight="1" spans="1:14">
      <c r="A2" s="43" t="s">
        <v>34</v>
      </c>
      <c r="B2" s="43"/>
      <c r="C2" s="43"/>
      <c r="D2" s="43"/>
      <c r="E2" s="60"/>
      <c r="F2" s="239"/>
      <c r="G2" s="43"/>
      <c r="H2" s="43"/>
      <c r="I2" s="43"/>
      <c r="J2" s="202"/>
      <c r="K2" s="256"/>
      <c r="L2" s="257"/>
      <c r="M2" s="257"/>
      <c r="N2" s="257"/>
    </row>
    <row r="3" s="24" customFormat="1" ht="18.75" customHeight="1" spans="1:17">
      <c r="A3" s="141"/>
      <c r="B3" s="133"/>
      <c r="C3" s="142"/>
      <c r="D3" s="143"/>
      <c r="E3" s="240"/>
      <c r="F3" s="241"/>
      <c r="G3" s="45"/>
      <c r="H3" s="45"/>
      <c r="I3" s="45"/>
      <c r="J3" s="203"/>
      <c r="K3" s="258"/>
      <c r="L3" s="259"/>
      <c r="M3" s="263" t="s">
        <v>2</v>
      </c>
      <c r="N3" s="263"/>
      <c r="O3" s="225"/>
      <c r="P3" s="226"/>
      <c r="Q3" s="108"/>
    </row>
    <row r="4" s="217" customFormat="1" ht="36" customHeight="1" spans="1:17">
      <c r="A4" s="46" t="s">
        <v>3</v>
      </c>
      <c r="B4" s="47" t="s">
        <v>35</v>
      </c>
      <c r="C4" s="47" t="s">
        <v>36</v>
      </c>
      <c r="D4" s="47" t="s">
        <v>37</v>
      </c>
      <c r="E4" s="47" t="s">
        <v>38</v>
      </c>
      <c r="F4" s="242" t="s">
        <v>7</v>
      </c>
      <c r="G4" s="47" t="s">
        <v>39</v>
      </c>
      <c r="H4" s="47" t="s">
        <v>40</v>
      </c>
      <c r="I4" s="47" t="s">
        <v>41</v>
      </c>
      <c r="J4" s="204" t="s">
        <v>42</v>
      </c>
      <c r="K4" s="204" t="s">
        <v>43</v>
      </c>
      <c r="L4" s="260" t="s">
        <v>13</v>
      </c>
      <c r="M4" s="260" t="s">
        <v>44</v>
      </c>
      <c r="N4" s="260" t="s">
        <v>14</v>
      </c>
      <c r="O4" s="225"/>
      <c r="P4" s="264"/>
      <c r="Q4" s="39"/>
    </row>
    <row r="5" s="217" customFormat="1" ht="25.5" customHeight="1" spans="1:17">
      <c r="A5" s="228"/>
      <c r="B5" s="47"/>
      <c r="C5" s="47"/>
      <c r="D5" s="47"/>
      <c r="E5" s="47"/>
      <c r="F5" s="242"/>
      <c r="G5" s="47"/>
      <c r="H5" s="47"/>
      <c r="I5" s="47"/>
      <c r="J5" s="205"/>
      <c r="K5" s="205"/>
      <c r="L5" s="261"/>
      <c r="M5" s="261"/>
      <c r="N5" s="261"/>
      <c r="O5" s="225"/>
      <c r="P5" s="264"/>
      <c r="Q5" s="39"/>
    </row>
    <row r="6" s="64" customFormat="1" ht="39" customHeight="1" spans="1:16">
      <c r="A6" s="229">
        <v>1</v>
      </c>
      <c r="B6" s="229">
        <v>2</v>
      </c>
      <c r="C6" s="229">
        <v>3</v>
      </c>
      <c r="D6" s="229">
        <v>4</v>
      </c>
      <c r="E6" s="229">
        <v>5</v>
      </c>
      <c r="F6" s="229">
        <v>6</v>
      </c>
      <c r="G6" s="229">
        <v>7</v>
      </c>
      <c r="H6" s="229">
        <v>8</v>
      </c>
      <c r="I6" s="229">
        <v>9</v>
      </c>
      <c r="J6" s="229">
        <v>10</v>
      </c>
      <c r="K6" s="229">
        <v>11</v>
      </c>
      <c r="L6" s="229">
        <v>12</v>
      </c>
      <c r="M6" s="229">
        <v>13</v>
      </c>
      <c r="N6" s="229">
        <v>14</v>
      </c>
      <c r="O6" s="265"/>
      <c r="P6" s="266"/>
    </row>
    <row r="7" ht="31" customHeight="1" spans="1:15">
      <c r="A7" s="49" t="s">
        <v>45</v>
      </c>
      <c r="B7" s="50"/>
      <c r="C7" s="50"/>
      <c r="D7" s="50"/>
      <c r="E7" s="243"/>
      <c r="F7" s="244">
        <f>SUM(F8:F276)</f>
        <v>857970.398714</v>
      </c>
      <c r="G7" s="245"/>
      <c r="H7" s="245"/>
      <c r="I7" s="245"/>
      <c r="J7" s="244">
        <f>SUM(J8:J276)</f>
        <v>114383.083332</v>
      </c>
      <c r="K7" s="244">
        <f>SUM(K8:K276)</f>
        <v>86126.215406</v>
      </c>
      <c r="L7" s="244">
        <f>SUM(L8:L276)</f>
        <v>-28256.867926</v>
      </c>
      <c r="M7" s="267"/>
      <c r="N7" s="267"/>
      <c r="O7" s="265"/>
    </row>
    <row r="8" s="218" customFormat="1" ht="110" customHeight="1" spans="1:243">
      <c r="A8" s="230" t="s">
        <v>46</v>
      </c>
      <c r="B8" s="231" t="s">
        <v>47</v>
      </c>
      <c r="C8" s="231" t="s">
        <v>25</v>
      </c>
      <c r="D8" s="231" t="s">
        <v>48</v>
      </c>
      <c r="E8" s="246" t="s">
        <v>49</v>
      </c>
      <c r="F8" s="247">
        <v>85226.71</v>
      </c>
      <c r="G8" s="231" t="s">
        <v>50</v>
      </c>
      <c r="H8" s="231" t="s">
        <v>51</v>
      </c>
      <c r="I8" s="231" t="s">
        <v>52</v>
      </c>
      <c r="J8" s="247">
        <v>13651.7</v>
      </c>
      <c r="K8" s="247">
        <v>13651.7</v>
      </c>
      <c r="L8" s="247">
        <f>K8-J8</f>
        <v>0</v>
      </c>
      <c r="M8" s="268" t="s">
        <v>53</v>
      </c>
      <c r="N8" s="268"/>
      <c r="O8" s="185"/>
      <c r="P8" s="269"/>
      <c r="Q8" s="274"/>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row>
    <row r="9" s="218" customFormat="1" ht="98" customHeight="1" spans="1:243">
      <c r="A9" s="230" t="s">
        <v>54</v>
      </c>
      <c r="B9" s="232" t="s">
        <v>55</v>
      </c>
      <c r="C9" s="232" t="s">
        <v>25</v>
      </c>
      <c r="D9" s="233" t="s">
        <v>56</v>
      </c>
      <c r="E9" s="248" t="s">
        <v>57</v>
      </c>
      <c r="F9" s="247">
        <v>44063.3</v>
      </c>
      <c r="G9" s="248" t="s">
        <v>58</v>
      </c>
      <c r="H9" s="232" t="s">
        <v>51</v>
      </c>
      <c r="I9" s="232" t="s">
        <v>59</v>
      </c>
      <c r="J9" s="247">
        <v>5500</v>
      </c>
      <c r="K9" s="247">
        <v>5500</v>
      </c>
      <c r="L9" s="247">
        <f t="shared" ref="L9:L72" si="0">K9-J9</f>
        <v>0</v>
      </c>
      <c r="M9" s="268" t="s">
        <v>60</v>
      </c>
      <c r="N9" s="268"/>
      <c r="O9" s="185"/>
      <c r="P9" s="269"/>
      <c r="Q9" s="274"/>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row>
    <row r="10" s="218" customFormat="1" ht="68" customHeight="1" spans="1:243">
      <c r="A10" s="230" t="s">
        <v>61</v>
      </c>
      <c r="B10" s="234" t="s">
        <v>62</v>
      </c>
      <c r="C10" s="235" t="s">
        <v>25</v>
      </c>
      <c r="D10" s="236" t="s">
        <v>63</v>
      </c>
      <c r="E10" s="249" t="s">
        <v>64</v>
      </c>
      <c r="F10" s="247">
        <v>19792.55</v>
      </c>
      <c r="G10" s="233" t="s">
        <v>65</v>
      </c>
      <c r="H10" s="236" t="s">
        <v>51</v>
      </c>
      <c r="I10" s="233" t="s">
        <v>66</v>
      </c>
      <c r="J10" s="247">
        <v>8500</v>
      </c>
      <c r="K10" s="247">
        <v>5100</v>
      </c>
      <c r="L10" s="247">
        <f t="shared" si="0"/>
        <v>-3400</v>
      </c>
      <c r="M10" s="268" t="s">
        <v>60</v>
      </c>
      <c r="N10" s="268"/>
      <c r="O10" s="185"/>
      <c r="P10" s="269"/>
      <c r="Q10" s="274"/>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row>
    <row r="11" s="218" customFormat="1" ht="85" customHeight="1" spans="1:243">
      <c r="A11" s="230" t="s">
        <v>67</v>
      </c>
      <c r="B11" s="231" t="s">
        <v>68</v>
      </c>
      <c r="C11" s="231" t="s">
        <v>25</v>
      </c>
      <c r="D11" s="231" t="s">
        <v>48</v>
      </c>
      <c r="E11" s="246" t="s">
        <v>69</v>
      </c>
      <c r="F11" s="247">
        <v>27438</v>
      </c>
      <c r="G11" s="231" t="s">
        <v>70</v>
      </c>
      <c r="H11" s="231" t="s">
        <v>51</v>
      </c>
      <c r="I11" s="231" t="s">
        <v>71</v>
      </c>
      <c r="J11" s="247">
        <v>3250</v>
      </c>
      <c r="K11" s="247">
        <v>3250</v>
      </c>
      <c r="L11" s="247">
        <f t="shared" si="0"/>
        <v>0</v>
      </c>
      <c r="M11" s="268" t="s">
        <v>53</v>
      </c>
      <c r="N11" s="268"/>
      <c r="O11" s="185"/>
      <c r="P11" s="269"/>
      <c r="Q11" s="274"/>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row>
    <row r="12" s="218" customFormat="1" ht="81" customHeight="1" spans="1:243">
      <c r="A12" s="230" t="s">
        <v>72</v>
      </c>
      <c r="B12" s="233" t="s">
        <v>73</v>
      </c>
      <c r="C12" s="233" t="s">
        <v>25</v>
      </c>
      <c r="D12" s="236" t="s">
        <v>63</v>
      </c>
      <c r="E12" s="236" t="s">
        <v>74</v>
      </c>
      <c r="F12" s="247">
        <v>33441.57</v>
      </c>
      <c r="G12" s="247" t="s">
        <v>75</v>
      </c>
      <c r="H12" s="236" t="s">
        <v>51</v>
      </c>
      <c r="I12" s="262" t="s">
        <v>76</v>
      </c>
      <c r="J12" s="247">
        <v>2518</v>
      </c>
      <c r="K12" s="247">
        <v>2518</v>
      </c>
      <c r="L12" s="247">
        <f t="shared" si="0"/>
        <v>0</v>
      </c>
      <c r="M12" s="268" t="s">
        <v>60</v>
      </c>
      <c r="N12" s="268"/>
      <c r="O12" s="185"/>
      <c r="P12" s="269"/>
      <c r="Q12" s="274"/>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row>
    <row r="13" s="218" customFormat="1" ht="164" customHeight="1" spans="1:243">
      <c r="A13" s="230" t="s">
        <v>77</v>
      </c>
      <c r="B13" s="234" t="s">
        <v>78</v>
      </c>
      <c r="C13" s="233" t="s">
        <v>25</v>
      </c>
      <c r="D13" s="233" t="s">
        <v>56</v>
      </c>
      <c r="E13" s="250" t="s">
        <v>79</v>
      </c>
      <c r="F13" s="247">
        <v>9325.69</v>
      </c>
      <c r="G13" s="234" t="s">
        <v>70</v>
      </c>
      <c r="H13" s="232" t="s">
        <v>51</v>
      </c>
      <c r="I13" s="234" t="s">
        <v>80</v>
      </c>
      <c r="J13" s="247">
        <v>2000</v>
      </c>
      <c r="K13" s="247">
        <v>1500</v>
      </c>
      <c r="L13" s="247">
        <f t="shared" si="0"/>
        <v>-500</v>
      </c>
      <c r="M13" s="268" t="s">
        <v>60</v>
      </c>
      <c r="N13" s="268"/>
      <c r="O13" s="185"/>
      <c r="P13" s="269"/>
      <c r="Q13" s="274"/>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row>
    <row r="14" s="218" customFormat="1" ht="94.5" spans="1:243">
      <c r="A14" s="230" t="s">
        <v>81</v>
      </c>
      <c r="B14" s="233" t="s">
        <v>82</v>
      </c>
      <c r="C14" s="233" t="s">
        <v>25</v>
      </c>
      <c r="D14" s="236" t="s">
        <v>63</v>
      </c>
      <c r="E14" s="236" t="s">
        <v>83</v>
      </c>
      <c r="F14" s="247">
        <v>5366.58</v>
      </c>
      <c r="G14" s="247" t="s">
        <v>75</v>
      </c>
      <c r="H14" s="236" t="s">
        <v>51</v>
      </c>
      <c r="I14" s="262" t="s">
        <v>84</v>
      </c>
      <c r="J14" s="247">
        <v>1600</v>
      </c>
      <c r="K14" s="247">
        <v>600</v>
      </c>
      <c r="L14" s="247">
        <f t="shared" si="0"/>
        <v>-1000</v>
      </c>
      <c r="M14" s="268" t="s">
        <v>85</v>
      </c>
      <c r="N14" s="268"/>
      <c r="O14" s="185"/>
      <c r="P14" s="270" t="s">
        <v>86</v>
      </c>
      <c r="Q14" s="274"/>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row>
    <row r="15" s="218" customFormat="1" ht="60" customHeight="1" spans="1:243">
      <c r="A15" s="230" t="s">
        <v>87</v>
      </c>
      <c r="B15" s="234" t="s">
        <v>88</v>
      </c>
      <c r="C15" s="233" t="s">
        <v>25</v>
      </c>
      <c r="D15" s="233" t="s">
        <v>56</v>
      </c>
      <c r="E15" s="250" t="s">
        <v>89</v>
      </c>
      <c r="F15" s="247">
        <v>6162.19</v>
      </c>
      <c r="G15" s="247" t="s">
        <v>90</v>
      </c>
      <c r="H15" s="232" t="s">
        <v>51</v>
      </c>
      <c r="I15" s="234" t="s">
        <v>91</v>
      </c>
      <c r="J15" s="247">
        <v>1540</v>
      </c>
      <c r="K15" s="247">
        <v>1540</v>
      </c>
      <c r="L15" s="247">
        <f t="shared" si="0"/>
        <v>0</v>
      </c>
      <c r="M15" s="268" t="s">
        <v>92</v>
      </c>
      <c r="N15" s="268"/>
      <c r="O15" s="185"/>
      <c r="P15" s="269"/>
      <c r="Q15" s="274"/>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row>
    <row r="16" s="218" customFormat="1" ht="113" customHeight="1" spans="1:243">
      <c r="A16" s="230" t="s">
        <v>93</v>
      </c>
      <c r="B16" s="233" t="s">
        <v>94</v>
      </c>
      <c r="C16" s="234" t="s">
        <v>25</v>
      </c>
      <c r="D16" s="237" t="s">
        <v>56</v>
      </c>
      <c r="E16" s="250" t="s">
        <v>95</v>
      </c>
      <c r="F16" s="251">
        <v>8361.94</v>
      </c>
      <c r="G16" s="234" t="s">
        <v>96</v>
      </c>
      <c r="H16" s="234" t="s">
        <v>97</v>
      </c>
      <c r="I16" s="233" t="s">
        <v>98</v>
      </c>
      <c r="J16" s="247">
        <v>1500</v>
      </c>
      <c r="K16" s="247">
        <v>750</v>
      </c>
      <c r="L16" s="247">
        <f t="shared" si="0"/>
        <v>-750</v>
      </c>
      <c r="M16" s="234" t="s">
        <v>60</v>
      </c>
      <c r="N16" s="268"/>
      <c r="O16" s="185"/>
      <c r="P16" s="269"/>
      <c r="Q16" s="27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row>
    <row r="17" s="218" customFormat="1" ht="233" customHeight="1" spans="1:243">
      <c r="A17" s="230" t="s">
        <v>99</v>
      </c>
      <c r="B17" s="234" t="s">
        <v>100</v>
      </c>
      <c r="C17" s="234" t="s">
        <v>25</v>
      </c>
      <c r="D17" s="237" t="s">
        <v>56</v>
      </c>
      <c r="E17" s="252" t="s">
        <v>101</v>
      </c>
      <c r="F17" s="251">
        <v>1978.82</v>
      </c>
      <c r="G17" s="234" t="s">
        <v>102</v>
      </c>
      <c r="H17" s="234" t="s">
        <v>97</v>
      </c>
      <c r="I17" s="234" t="s">
        <v>103</v>
      </c>
      <c r="J17" s="247">
        <v>1500</v>
      </c>
      <c r="K17" s="247">
        <v>1000</v>
      </c>
      <c r="L17" s="247">
        <f t="shared" si="0"/>
        <v>-500</v>
      </c>
      <c r="M17" s="234" t="s">
        <v>104</v>
      </c>
      <c r="N17" s="268"/>
      <c r="O17" s="185"/>
      <c r="P17" s="269"/>
      <c r="Q17" s="27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row>
    <row r="18" s="218" customFormat="1" ht="156" customHeight="1" spans="1:243">
      <c r="A18" s="230" t="s">
        <v>105</v>
      </c>
      <c r="B18" s="233" t="s">
        <v>106</v>
      </c>
      <c r="C18" s="233" t="s">
        <v>25</v>
      </c>
      <c r="D18" s="233" t="s">
        <v>107</v>
      </c>
      <c r="E18" s="236" t="s">
        <v>108</v>
      </c>
      <c r="F18" s="247">
        <v>17662</v>
      </c>
      <c r="G18" s="233" t="s">
        <v>109</v>
      </c>
      <c r="H18" s="233" t="s">
        <v>51</v>
      </c>
      <c r="I18" s="233" t="s">
        <v>110</v>
      </c>
      <c r="J18" s="247">
        <v>1500</v>
      </c>
      <c r="K18" s="247">
        <v>1500</v>
      </c>
      <c r="L18" s="247">
        <f t="shared" si="0"/>
        <v>0</v>
      </c>
      <c r="M18" s="271" t="s">
        <v>85</v>
      </c>
      <c r="N18" s="268"/>
      <c r="O18" s="185"/>
      <c r="P18" s="269"/>
      <c r="Q18" s="27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row>
    <row r="19" s="218" customFormat="1" ht="84" customHeight="1" spans="1:243">
      <c r="A19" s="230" t="s">
        <v>111</v>
      </c>
      <c r="B19" s="232" t="s">
        <v>112</v>
      </c>
      <c r="C19" s="232" t="s">
        <v>25</v>
      </c>
      <c r="D19" s="233" t="s">
        <v>56</v>
      </c>
      <c r="E19" s="248" t="s">
        <v>113</v>
      </c>
      <c r="F19" s="247">
        <v>14057.11</v>
      </c>
      <c r="G19" s="248" t="s">
        <v>114</v>
      </c>
      <c r="H19" s="232" t="s">
        <v>51</v>
      </c>
      <c r="I19" s="232" t="s">
        <v>115</v>
      </c>
      <c r="J19" s="247">
        <v>1300</v>
      </c>
      <c r="K19" s="247">
        <v>1300</v>
      </c>
      <c r="L19" s="247">
        <f t="shared" si="0"/>
        <v>0</v>
      </c>
      <c r="M19" s="268" t="s">
        <v>60</v>
      </c>
      <c r="N19" s="268"/>
      <c r="O19" s="185"/>
      <c r="P19" s="269"/>
      <c r="Q19" s="274"/>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row>
    <row r="20" s="218" customFormat="1" ht="70" customHeight="1" spans="1:243">
      <c r="A20" s="230" t="s">
        <v>116</v>
      </c>
      <c r="B20" s="232" t="s">
        <v>117</v>
      </c>
      <c r="C20" s="232" t="s">
        <v>25</v>
      </c>
      <c r="D20" s="233" t="s">
        <v>56</v>
      </c>
      <c r="E20" s="248" t="s">
        <v>118</v>
      </c>
      <c r="F20" s="247">
        <v>5579.33</v>
      </c>
      <c r="G20" s="248" t="s">
        <v>119</v>
      </c>
      <c r="H20" s="232" t="s">
        <v>51</v>
      </c>
      <c r="I20" s="232" t="s">
        <v>120</v>
      </c>
      <c r="J20" s="247">
        <v>1200</v>
      </c>
      <c r="K20" s="247">
        <v>1200</v>
      </c>
      <c r="L20" s="247">
        <f t="shared" si="0"/>
        <v>0</v>
      </c>
      <c r="M20" s="268" t="s">
        <v>60</v>
      </c>
      <c r="N20" s="268"/>
      <c r="O20" s="185"/>
      <c r="P20" s="269"/>
      <c r="Q20" s="274"/>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row>
    <row r="21" s="218" customFormat="1" ht="113" customHeight="1" spans="1:243">
      <c r="A21" s="230" t="s">
        <v>121</v>
      </c>
      <c r="B21" s="233" t="s">
        <v>122</v>
      </c>
      <c r="C21" s="233" t="s">
        <v>25</v>
      </c>
      <c r="D21" s="233" t="s">
        <v>56</v>
      </c>
      <c r="E21" s="236" t="s">
        <v>123</v>
      </c>
      <c r="F21" s="247">
        <v>7227.71</v>
      </c>
      <c r="G21" s="233" t="s">
        <v>124</v>
      </c>
      <c r="H21" s="233" t="s">
        <v>51</v>
      </c>
      <c r="I21" s="247" t="s">
        <v>125</v>
      </c>
      <c r="J21" s="247">
        <v>1100</v>
      </c>
      <c r="K21" s="247">
        <v>1100</v>
      </c>
      <c r="L21" s="247">
        <f t="shared" si="0"/>
        <v>0</v>
      </c>
      <c r="M21" s="268" t="s">
        <v>60</v>
      </c>
      <c r="N21" s="268"/>
      <c r="O21" s="185"/>
      <c r="P21" s="269"/>
      <c r="Q21" s="274"/>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row>
    <row r="22" s="218" customFormat="1" ht="81" customHeight="1" spans="1:243">
      <c r="A22" s="230" t="s">
        <v>126</v>
      </c>
      <c r="B22" s="233" t="s">
        <v>127</v>
      </c>
      <c r="C22" s="233" t="s">
        <v>25</v>
      </c>
      <c r="D22" s="233" t="s">
        <v>56</v>
      </c>
      <c r="E22" s="250" t="s">
        <v>128</v>
      </c>
      <c r="F22" s="247">
        <v>2962.44</v>
      </c>
      <c r="G22" s="247" t="s">
        <v>70</v>
      </c>
      <c r="H22" s="232" t="s">
        <v>51</v>
      </c>
      <c r="I22" s="234" t="s">
        <v>129</v>
      </c>
      <c r="J22" s="247">
        <v>1000</v>
      </c>
      <c r="K22" s="247">
        <v>893.61</v>
      </c>
      <c r="L22" s="247">
        <f t="shared" si="0"/>
        <v>-106.39</v>
      </c>
      <c r="M22" s="268" t="s">
        <v>60</v>
      </c>
      <c r="N22" s="268"/>
      <c r="O22" s="185"/>
      <c r="P22" s="269"/>
      <c r="Q22" s="274"/>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row>
    <row r="23" s="218" customFormat="1" ht="51" customHeight="1" spans="1:243">
      <c r="A23" s="230" t="s">
        <v>130</v>
      </c>
      <c r="B23" s="233" t="s">
        <v>131</v>
      </c>
      <c r="C23" s="234" t="s">
        <v>25</v>
      </c>
      <c r="D23" s="237" t="s">
        <v>56</v>
      </c>
      <c r="E23" s="250" t="s">
        <v>132</v>
      </c>
      <c r="F23" s="247">
        <v>8170.26</v>
      </c>
      <c r="G23" s="253" t="s">
        <v>133</v>
      </c>
      <c r="H23" s="233" t="s">
        <v>97</v>
      </c>
      <c r="I23" s="247" t="s">
        <v>134</v>
      </c>
      <c r="J23" s="247">
        <v>700</v>
      </c>
      <c r="K23" s="247">
        <v>700</v>
      </c>
      <c r="L23" s="247">
        <f t="shared" si="0"/>
        <v>0</v>
      </c>
      <c r="M23" s="234" t="s">
        <v>60</v>
      </c>
      <c r="N23" s="268"/>
      <c r="O23" s="185"/>
      <c r="P23" s="269"/>
      <c r="Q23" s="27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row>
    <row r="24" s="218" customFormat="1" ht="65" customHeight="1" spans="1:243">
      <c r="A24" s="230" t="s">
        <v>135</v>
      </c>
      <c r="B24" s="234" t="s">
        <v>136</v>
      </c>
      <c r="C24" s="233" t="s">
        <v>25</v>
      </c>
      <c r="D24" s="234" t="s">
        <v>137</v>
      </c>
      <c r="E24" s="250" t="s">
        <v>138</v>
      </c>
      <c r="F24" s="247">
        <v>3214.2</v>
      </c>
      <c r="G24" s="234" t="s">
        <v>90</v>
      </c>
      <c r="H24" s="234" t="s">
        <v>51</v>
      </c>
      <c r="I24" s="234" t="s">
        <v>139</v>
      </c>
      <c r="J24" s="247">
        <v>912</v>
      </c>
      <c r="K24" s="247">
        <v>61.292833</v>
      </c>
      <c r="L24" s="247">
        <f t="shared" si="0"/>
        <v>-850.707167</v>
      </c>
      <c r="M24" s="268" t="s">
        <v>60</v>
      </c>
      <c r="N24" s="268"/>
      <c r="O24" s="185"/>
      <c r="P24" s="269"/>
      <c r="Q24" s="274"/>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row>
    <row r="25" s="218" customFormat="1" ht="70" customHeight="1" spans="1:243">
      <c r="A25" s="230" t="s">
        <v>140</v>
      </c>
      <c r="B25" s="238" t="s">
        <v>141</v>
      </c>
      <c r="C25" s="233" t="s">
        <v>25</v>
      </c>
      <c r="D25" s="238" t="s">
        <v>142</v>
      </c>
      <c r="E25" s="254" t="s">
        <v>143</v>
      </c>
      <c r="F25" s="247">
        <v>3310.97</v>
      </c>
      <c r="G25" s="238" t="s">
        <v>144</v>
      </c>
      <c r="H25" s="238" t="s">
        <v>51</v>
      </c>
      <c r="I25" s="238" t="s">
        <v>145</v>
      </c>
      <c r="J25" s="247">
        <v>906</v>
      </c>
      <c r="K25" s="247">
        <v>395.24</v>
      </c>
      <c r="L25" s="247">
        <f t="shared" si="0"/>
        <v>-510.76</v>
      </c>
      <c r="M25" s="268" t="s">
        <v>60</v>
      </c>
      <c r="N25" s="268"/>
      <c r="O25" s="185"/>
      <c r="P25" s="269"/>
      <c r="Q25" s="274"/>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row>
    <row r="26" s="218" customFormat="1" ht="54" spans="1:243">
      <c r="A26" s="230" t="s">
        <v>146</v>
      </c>
      <c r="B26" s="234" t="s">
        <v>147</v>
      </c>
      <c r="C26" s="233" t="s">
        <v>25</v>
      </c>
      <c r="D26" s="234" t="s">
        <v>137</v>
      </c>
      <c r="E26" s="250" t="s">
        <v>148</v>
      </c>
      <c r="F26" s="247">
        <v>3131</v>
      </c>
      <c r="G26" s="234" t="s">
        <v>90</v>
      </c>
      <c r="H26" s="234" t="s">
        <v>51</v>
      </c>
      <c r="I26" s="234" t="s">
        <v>149</v>
      </c>
      <c r="J26" s="247">
        <v>893</v>
      </c>
      <c r="K26" s="247">
        <v>701.60374</v>
      </c>
      <c r="L26" s="247">
        <f t="shared" si="0"/>
        <v>-191.39626</v>
      </c>
      <c r="M26" s="268" t="s">
        <v>60</v>
      </c>
      <c r="N26" s="268"/>
      <c r="O26" s="185"/>
      <c r="P26" s="269"/>
      <c r="Q26" s="274"/>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row>
    <row r="27" s="218" customFormat="1" ht="48" customHeight="1" spans="1:243">
      <c r="A27" s="230" t="s">
        <v>150</v>
      </c>
      <c r="B27" s="233" t="s">
        <v>151</v>
      </c>
      <c r="C27" s="233" t="s">
        <v>25</v>
      </c>
      <c r="D27" s="233" t="s">
        <v>107</v>
      </c>
      <c r="E27" s="236" t="s">
        <v>152</v>
      </c>
      <c r="F27" s="247">
        <v>5417</v>
      </c>
      <c r="G27" s="233" t="s">
        <v>153</v>
      </c>
      <c r="H27" s="233" t="s">
        <v>51</v>
      </c>
      <c r="I27" s="233" t="s">
        <v>154</v>
      </c>
      <c r="J27" s="247">
        <v>800</v>
      </c>
      <c r="K27" s="247">
        <v>800</v>
      </c>
      <c r="L27" s="247">
        <f t="shared" si="0"/>
        <v>0</v>
      </c>
      <c r="M27" s="271" t="s">
        <v>60</v>
      </c>
      <c r="N27" s="268"/>
      <c r="O27" s="185"/>
      <c r="P27" s="269"/>
      <c r="Q27" s="27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row>
    <row r="28" s="218" customFormat="1" ht="56" customHeight="1" spans="1:243">
      <c r="A28" s="230" t="s">
        <v>155</v>
      </c>
      <c r="B28" s="233" t="s">
        <v>156</v>
      </c>
      <c r="C28" s="233" t="s">
        <v>25</v>
      </c>
      <c r="D28" s="236" t="s">
        <v>63</v>
      </c>
      <c r="E28" s="236" t="s">
        <v>157</v>
      </c>
      <c r="F28" s="247">
        <v>10675.85</v>
      </c>
      <c r="G28" s="247" t="s">
        <v>158</v>
      </c>
      <c r="H28" s="236" t="s">
        <v>51</v>
      </c>
      <c r="I28" s="262" t="s">
        <v>159</v>
      </c>
      <c r="J28" s="247">
        <v>765</v>
      </c>
      <c r="K28" s="247">
        <v>265</v>
      </c>
      <c r="L28" s="247">
        <f t="shared" si="0"/>
        <v>-500</v>
      </c>
      <c r="M28" s="268" t="s">
        <v>85</v>
      </c>
      <c r="N28" s="268"/>
      <c r="O28" s="185"/>
      <c r="P28" s="269"/>
      <c r="Q28" s="274"/>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row>
    <row r="29" s="218" customFormat="1" ht="57" customHeight="1" spans="1:243">
      <c r="A29" s="230" t="s">
        <v>160</v>
      </c>
      <c r="B29" s="232" t="s">
        <v>161</v>
      </c>
      <c r="C29" s="232" t="s">
        <v>25</v>
      </c>
      <c r="D29" s="233" t="s">
        <v>56</v>
      </c>
      <c r="E29" s="248" t="s">
        <v>162</v>
      </c>
      <c r="F29" s="247">
        <v>5726.16</v>
      </c>
      <c r="G29" s="248" t="s">
        <v>163</v>
      </c>
      <c r="H29" s="232" t="s">
        <v>51</v>
      </c>
      <c r="I29" s="232" t="s">
        <v>164</v>
      </c>
      <c r="J29" s="247">
        <v>725</v>
      </c>
      <c r="K29" s="247">
        <v>725</v>
      </c>
      <c r="L29" s="247">
        <f t="shared" si="0"/>
        <v>0</v>
      </c>
      <c r="M29" s="268" t="s">
        <v>60</v>
      </c>
      <c r="N29" s="268"/>
      <c r="O29" s="185"/>
      <c r="P29" s="269"/>
      <c r="Q29" s="274"/>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row>
    <row r="30" s="218" customFormat="1" ht="101" customHeight="1" spans="1:243">
      <c r="A30" s="230" t="s">
        <v>165</v>
      </c>
      <c r="B30" s="234" t="s">
        <v>166</v>
      </c>
      <c r="C30" s="233" t="s">
        <v>25</v>
      </c>
      <c r="D30" s="233" t="s">
        <v>56</v>
      </c>
      <c r="E30" s="249" t="s">
        <v>167</v>
      </c>
      <c r="F30" s="247">
        <v>4325.98</v>
      </c>
      <c r="G30" s="233" t="s">
        <v>153</v>
      </c>
      <c r="H30" s="233" t="s">
        <v>51</v>
      </c>
      <c r="I30" s="233" t="s">
        <v>168</v>
      </c>
      <c r="J30" s="247">
        <v>700</v>
      </c>
      <c r="K30" s="247">
        <v>500</v>
      </c>
      <c r="L30" s="247">
        <f t="shared" si="0"/>
        <v>-200</v>
      </c>
      <c r="M30" s="268" t="s">
        <v>60</v>
      </c>
      <c r="N30" s="268"/>
      <c r="O30" s="185"/>
      <c r="P30" s="269"/>
      <c r="Q30" s="274"/>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row>
    <row r="31" s="218" customFormat="1" ht="126" customHeight="1" spans="1:243">
      <c r="A31" s="230" t="s">
        <v>169</v>
      </c>
      <c r="B31" s="234" t="s">
        <v>170</v>
      </c>
      <c r="C31" s="233" t="s">
        <v>25</v>
      </c>
      <c r="D31" s="236" t="s">
        <v>63</v>
      </c>
      <c r="E31" s="249" t="s">
        <v>171</v>
      </c>
      <c r="F31" s="247">
        <v>7800</v>
      </c>
      <c r="G31" s="233" t="s">
        <v>70</v>
      </c>
      <c r="H31" s="234" t="s">
        <v>51</v>
      </c>
      <c r="I31" s="233" t="s">
        <v>172</v>
      </c>
      <c r="J31" s="247">
        <v>1800</v>
      </c>
      <c r="K31" s="247">
        <v>220</v>
      </c>
      <c r="L31" s="247">
        <f t="shared" si="0"/>
        <v>-1580</v>
      </c>
      <c r="M31" s="268" t="s">
        <v>60</v>
      </c>
      <c r="N31" s="268"/>
      <c r="O31" s="185"/>
      <c r="P31" s="269"/>
      <c r="Q31" s="274"/>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row>
    <row r="32" s="218" customFormat="1" ht="86" customHeight="1" spans="1:243">
      <c r="A32" s="230" t="s">
        <v>173</v>
      </c>
      <c r="B32" s="233" t="s">
        <v>174</v>
      </c>
      <c r="C32" s="233" t="s">
        <v>25</v>
      </c>
      <c r="D32" s="236" t="s">
        <v>63</v>
      </c>
      <c r="E32" s="236" t="s">
        <v>175</v>
      </c>
      <c r="F32" s="247">
        <v>10914.03</v>
      </c>
      <c r="G32" s="247" t="s">
        <v>176</v>
      </c>
      <c r="H32" s="236" t="s">
        <v>51</v>
      </c>
      <c r="I32" s="262" t="s">
        <v>177</v>
      </c>
      <c r="J32" s="247">
        <v>500</v>
      </c>
      <c r="K32" s="247">
        <v>500</v>
      </c>
      <c r="L32" s="247">
        <f t="shared" si="0"/>
        <v>0</v>
      </c>
      <c r="M32" s="268" t="s">
        <v>60</v>
      </c>
      <c r="N32" s="268"/>
      <c r="O32" s="185"/>
      <c r="P32" s="269"/>
      <c r="Q32" s="274"/>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row>
    <row r="33" s="218" customFormat="1" ht="77" customHeight="1" spans="1:243">
      <c r="A33" s="230" t="s">
        <v>178</v>
      </c>
      <c r="B33" s="231" t="s">
        <v>179</v>
      </c>
      <c r="C33" s="231" t="s">
        <v>25</v>
      </c>
      <c r="D33" s="231" t="s">
        <v>180</v>
      </c>
      <c r="E33" s="246" t="s">
        <v>181</v>
      </c>
      <c r="F33" s="247">
        <v>9379.92</v>
      </c>
      <c r="G33" s="231" t="s">
        <v>182</v>
      </c>
      <c r="H33" s="231" t="s">
        <v>51</v>
      </c>
      <c r="I33" s="231" t="s">
        <v>183</v>
      </c>
      <c r="J33" s="247">
        <v>500</v>
      </c>
      <c r="K33" s="247">
        <v>423.5</v>
      </c>
      <c r="L33" s="247">
        <f t="shared" si="0"/>
        <v>-76.5</v>
      </c>
      <c r="M33" s="268" t="s">
        <v>60</v>
      </c>
      <c r="N33" s="268"/>
      <c r="O33" s="185"/>
      <c r="P33" s="269"/>
      <c r="Q33" s="274"/>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row>
    <row r="34" s="218" customFormat="1" ht="77" customHeight="1" spans="1:243">
      <c r="A34" s="230" t="s">
        <v>184</v>
      </c>
      <c r="B34" s="234" t="s">
        <v>185</v>
      </c>
      <c r="C34" s="234" t="s">
        <v>25</v>
      </c>
      <c r="D34" s="233" t="s">
        <v>56</v>
      </c>
      <c r="E34" s="250" t="s">
        <v>186</v>
      </c>
      <c r="F34" s="247">
        <v>3168</v>
      </c>
      <c r="G34" s="234" t="s">
        <v>114</v>
      </c>
      <c r="H34" s="234" t="s">
        <v>51</v>
      </c>
      <c r="I34" s="234" t="s">
        <v>187</v>
      </c>
      <c r="J34" s="247">
        <v>475</v>
      </c>
      <c r="K34" s="247">
        <v>475</v>
      </c>
      <c r="L34" s="247">
        <f t="shared" si="0"/>
        <v>0</v>
      </c>
      <c r="M34" s="268" t="s">
        <v>60</v>
      </c>
      <c r="N34" s="268"/>
      <c r="O34" s="185"/>
      <c r="P34" s="269"/>
      <c r="Q34" s="274"/>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row>
    <row r="35" s="218" customFormat="1" ht="98" customHeight="1" spans="1:243">
      <c r="A35" s="230" t="s">
        <v>188</v>
      </c>
      <c r="B35" s="238" t="s">
        <v>189</v>
      </c>
      <c r="C35" s="233" t="s">
        <v>25</v>
      </c>
      <c r="D35" s="238" t="s">
        <v>142</v>
      </c>
      <c r="E35" s="254" t="s">
        <v>190</v>
      </c>
      <c r="F35" s="247">
        <v>2283.22</v>
      </c>
      <c r="G35" s="238" t="s">
        <v>75</v>
      </c>
      <c r="H35" s="238" t="s">
        <v>51</v>
      </c>
      <c r="I35" s="238" t="s">
        <v>191</v>
      </c>
      <c r="J35" s="247">
        <v>465</v>
      </c>
      <c r="K35" s="247">
        <v>506.7</v>
      </c>
      <c r="L35" s="247">
        <f t="shared" si="0"/>
        <v>41.7</v>
      </c>
      <c r="M35" s="268" t="s">
        <v>60</v>
      </c>
      <c r="N35" s="268"/>
      <c r="O35" s="185"/>
      <c r="P35" s="269"/>
      <c r="Q35" s="274"/>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row>
    <row r="36" s="218" customFormat="1" ht="66" customHeight="1" spans="1:243">
      <c r="A36" s="230" t="s">
        <v>192</v>
      </c>
      <c r="B36" s="234" t="s">
        <v>193</v>
      </c>
      <c r="C36" s="233" t="s">
        <v>25</v>
      </c>
      <c r="D36" s="233" t="s">
        <v>56</v>
      </c>
      <c r="E36" s="250" t="s">
        <v>194</v>
      </c>
      <c r="F36" s="247">
        <v>924.72</v>
      </c>
      <c r="G36" s="234" t="s">
        <v>90</v>
      </c>
      <c r="H36" s="232" t="s">
        <v>51</v>
      </c>
      <c r="I36" s="234" t="s">
        <v>195</v>
      </c>
      <c r="J36" s="247">
        <v>461</v>
      </c>
      <c r="K36" s="247">
        <v>461</v>
      </c>
      <c r="L36" s="247">
        <f t="shared" si="0"/>
        <v>0</v>
      </c>
      <c r="M36" s="268" t="s">
        <v>104</v>
      </c>
      <c r="N36" s="268"/>
      <c r="O36" s="185"/>
      <c r="P36" s="269"/>
      <c r="Q36" s="274"/>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row>
    <row r="37" s="218" customFormat="1" ht="70" customHeight="1" spans="1:243">
      <c r="A37" s="230" t="s">
        <v>196</v>
      </c>
      <c r="B37" s="232" t="s">
        <v>197</v>
      </c>
      <c r="C37" s="232" t="s">
        <v>25</v>
      </c>
      <c r="D37" s="233" t="s">
        <v>56</v>
      </c>
      <c r="E37" s="248" t="s">
        <v>198</v>
      </c>
      <c r="F37" s="247">
        <v>871.9</v>
      </c>
      <c r="G37" s="248" t="s">
        <v>114</v>
      </c>
      <c r="H37" s="232" t="s">
        <v>51</v>
      </c>
      <c r="I37" s="232" t="s">
        <v>199</v>
      </c>
      <c r="J37" s="247">
        <v>433</v>
      </c>
      <c r="K37" s="247">
        <v>433</v>
      </c>
      <c r="L37" s="247">
        <f t="shared" si="0"/>
        <v>0</v>
      </c>
      <c r="M37" s="268" t="s">
        <v>60</v>
      </c>
      <c r="N37" s="268"/>
      <c r="O37" s="185"/>
      <c r="P37" s="269"/>
      <c r="Q37" s="274"/>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row>
    <row r="38" s="218" customFormat="1" ht="70" customHeight="1" spans="1:243">
      <c r="A38" s="230" t="s">
        <v>200</v>
      </c>
      <c r="B38" s="233" t="s">
        <v>201</v>
      </c>
      <c r="C38" s="233" t="s">
        <v>25</v>
      </c>
      <c r="D38" s="233" t="s">
        <v>56</v>
      </c>
      <c r="E38" s="233" t="s">
        <v>202</v>
      </c>
      <c r="F38" s="247">
        <v>3096.21</v>
      </c>
      <c r="G38" s="233" t="s">
        <v>114</v>
      </c>
      <c r="H38" s="233" t="s">
        <v>51</v>
      </c>
      <c r="I38" s="247" t="s">
        <v>203</v>
      </c>
      <c r="J38" s="247">
        <v>430</v>
      </c>
      <c r="K38" s="247">
        <v>430</v>
      </c>
      <c r="L38" s="247">
        <f t="shared" si="0"/>
        <v>0</v>
      </c>
      <c r="M38" s="268" t="s">
        <v>60</v>
      </c>
      <c r="N38" s="268"/>
      <c r="O38" s="185"/>
      <c r="P38" s="269"/>
      <c r="Q38" s="274"/>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row>
    <row r="39" s="218" customFormat="1" ht="96" customHeight="1" spans="1:243">
      <c r="A39" s="230" t="s">
        <v>204</v>
      </c>
      <c r="B39" s="233" t="s">
        <v>205</v>
      </c>
      <c r="C39" s="233" t="s">
        <v>25</v>
      </c>
      <c r="D39" s="233" t="s">
        <v>206</v>
      </c>
      <c r="E39" s="236" t="s">
        <v>207</v>
      </c>
      <c r="F39" s="247">
        <v>1101.54</v>
      </c>
      <c r="G39" s="255" t="s">
        <v>58</v>
      </c>
      <c r="H39" s="255" t="s">
        <v>51</v>
      </c>
      <c r="I39" s="255" t="s">
        <v>208</v>
      </c>
      <c r="J39" s="247">
        <v>410</v>
      </c>
      <c r="K39" s="247">
        <v>410</v>
      </c>
      <c r="L39" s="247">
        <f t="shared" si="0"/>
        <v>0</v>
      </c>
      <c r="M39" s="272" t="s">
        <v>104</v>
      </c>
      <c r="N39" s="268"/>
      <c r="O39" s="185"/>
      <c r="P39" s="269"/>
      <c r="Q39" s="274"/>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row>
    <row r="40" s="218" customFormat="1" ht="84" customHeight="1" spans="1:243">
      <c r="A40" s="230" t="s">
        <v>209</v>
      </c>
      <c r="B40" s="235" t="s">
        <v>210</v>
      </c>
      <c r="C40" s="235" t="s">
        <v>25</v>
      </c>
      <c r="D40" s="233" t="s">
        <v>56</v>
      </c>
      <c r="E40" s="249" t="s">
        <v>211</v>
      </c>
      <c r="F40" s="247">
        <v>4023.66</v>
      </c>
      <c r="G40" s="247" t="s">
        <v>65</v>
      </c>
      <c r="H40" s="233" t="s">
        <v>51</v>
      </c>
      <c r="I40" s="247" t="s">
        <v>212</v>
      </c>
      <c r="J40" s="247">
        <v>400</v>
      </c>
      <c r="K40" s="247">
        <v>400</v>
      </c>
      <c r="L40" s="247">
        <f t="shared" si="0"/>
        <v>0</v>
      </c>
      <c r="M40" s="268" t="s">
        <v>60</v>
      </c>
      <c r="N40" s="268"/>
      <c r="O40" s="185"/>
      <c r="P40" s="269"/>
      <c r="Q40" s="274"/>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row>
    <row r="41" s="218" customFormat="1" ht="60" customHeight="1" spans="1:243">
      <c r="A41" s="230" t="s">
        <v>213</v>
      </c>
      <c r="B41" s="232" t="s">
        <v>214</v>
      </c>
      <c r="C41" s="232" t="s">
        <v>25</v>
      </c>
      <c r="D41" s="233" t="s">
        <v>56</v>
      </c>
      <c r="E41" s="248" t="s">
        <v>215</v>
      </c>
      <c r="F41" s="247">
        <v>2593.06</v>
      </c>
      <c r="G41" s="248" t="s">
        <v>50</v>
      </c>
      <c r="H41" s="232" t="s">
        <v>51</v>
      </c>
      <c r="I41" s="232" t="s">
        <v>216</v>
      </c>
      <c r="J41" s="247">
        <v>400</v>
      </c>
      <c r="K41" s="247">
        <v>400</v>
      </c>
      <c r="L41" s="247">
        <f t="shared" si="0"/>
        <v>0</v>
      </c>
      <c r="M41" s="268" t="s">
        <v>60</v>
      </c>
      <c r="N41" s="268"/>
      <c r="O41" s="185"/>
      <c r="P41" s="269"/>
      <c r="Q41" s="274"/>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row>
    <row r="42" s="218" customFormat="1" ht="89" customHeight="1" spans="1:243">
      <c r="A42" s="230" t="s">
        <v>217</v>
      </c>
      <c r="B42" s="232" t="s">
        <v>218</v>
      </c>
      <c r="C42" s="233" t="s">
        <v>25</v>
      </c>
      <c r="D42" s="233" t="s">
        <v>56</v>
      </c>
      <c r="E42" s="236" t="s">
        <v>219</v>
      </c>
      <c r="F42" s="247">
        <v>3296.96</v>
      </c>
      <c r="G42" s="253" t="s">
        <v>58</v>
      </c>
      <c r="H42" s="233" t="s">
        <v>51</v>
      </c>
      <c r="I42" s="233" t="s">
        <v>220</v>
      </c>
      <c r="J42" s="247">
        <v>400</v>
      </c>
      <c r="K42" s="247">
        <v>130</v>
      </c>
      <c r="L42" s="247">
        <f t="shared" si="0"/>
        <v>-270</v>
      </c>
      <c r="M42" s="268" t="s">
        <v>104</v>
      </c>
      <c r="N42" s="268"/>
      <c r="O42" s="185"/>
      <c r="P42" s="269"/>
      <c r="Q42" s="274"/>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row>
    <row r="43" s="218" customFormat="1" ht="54" customHeight="1" spans="1:243">
      <c r="A43" s="230" t="s">
        <v>221</v>
      </c>
      <c r="B43" s="233" t="s">
        <v>222</v>
      </c>
      <c r="C43" s="233" t="s">
        <v>25</v>
      </c>
      <c r="D43" s="233" t="s">
        <v>56</v>
      </c>
      <c r="E43" s="236" t="s">
        <v>223</v>
      </c>
      <c r="F43" s="247">
        <v>1440.34</v>
      </c>
      <c r="G43" s="233" t="s">
        <v>50</v>
      </c>
      <c r="H43" s="233" t="s">
        <v>51</v>
      </c>
      <c r="I43" s="247" t="s">
        <v>224</v>
      </c>
      <c r="J43" s="247">
        <v>400</v>
      </c>
      <c r="K43" s="247">
        <v>400</v>
      </c>
      <c r="L43" s="247">
        <f t="shared" si="0"/>
        <v>0</v>
      </c>
      <c r="M43" s="268" t="s">
        <v>60</v>
      </c>
      <c r="N43" s="268"/>
      <c r="O43" s="185"/>
      <c r="P43" s="269"/>
      <c r="Q43" s="274"/>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row>
    <row r="44" s="218" customFormat="1" ht="40.5" spans="1:243">
      <c r="A44" s="230" t="s">
        <v>225</v>
      </c>
      <c r="B44" s="234" t="s">
        <v>226</v>
      </c>
      <c r="C44" s="233" t="s">
        <v>25</v>
      </c>
      <c r="D44" s="233" t="s">
        <v>56</v>
      </c>
      <c r="E44" s="250" t="s">
        <v>227</v>
      </c>
      <c r="F44" s="247">
        <v>3476.89</v>
      </c>
      <c r="G44" s="247" t="s">
        <v>75</v>
      </c>
      <c r="H44" s="232" t="s">
        <v>51</v>
      </c>
      <c r="I44" s="234" t="s">
        <v>228</v>
      </c>
      <c r="J44" s="247">
        <v>380</v>
      </c>
      <c r="K44" s="247">
        <v>545</v>
      </c>
      <c r="L44" s="247">
        <f t="shared" si="0"/>
        <v>165</v>
      </c>
      <c r="M44" s="268" t="s">
        <v>60</v>
      </c>
      <c r="N44" s="268"/>
      <c r="O44" s="185"/>
      <c r="P44" s="269"/>
      <c r="Q44" s="274"/>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row>
    <row r="45" s="218" customFormat="1" ht="51" customHeight="1" spans="1:243">
      <c r="A45" s="230" t="s">
        <v>229</v>
      </c>
      <c r="B45" s="232" t="s">
        <v>230</v>
      </c>
      <c r="C45" s="232" t="s">
        <v>25</v>
      </c>
      <c r="D45" s="233" t="s">
        <v>56</v>
      </c>
      <c r="E45" s="248" t="s">
        <v>231</v>
      </c>
      <c r="F45" s="247">
        <v>2490.84</v>
      </c>
      <c r="G45" s="248" t="s">
        <v>144</v>
      </c>
      <c r="H45" s="232" t="s">
        <v>51</v>
      </c>
      <c r="I45" s="232" t="s">
        <v>232</v>
      </c>
      <c r="J45" s="247">
        <v>360</v>
      </c>
      <c r="K45" s="247">
        <v>360</v>
      </c>
      <c r="L45" s="247">
        <f t="shared" si="0"/>
        <v>0</v>
      </c>
      <c r="M45" s="268" t="s">
        <v>60</v>
      </c>
      <c r="N45" s="268"/>
      <c r="O45" s="185"/>
      <c r="P45" s="269"/>
      <c r="Q45" s="274"/>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row>
    <row r="46" s="218" customFormat="1" ht="83" customHeight="1" spans="1:243">
      <c r="A46" s="230" t="s">
        <v>233</v>
      </c>
      <c r="B46" s="233" t="s">
        <v>234</v>
      </c>
      <c r="C46" s="233" t="s">
        <v>25</v>
      </c>
      <c r="D46" s="233" t="s">
        <v>56</v>
      </c>
      <c r="E46" s="236" t="s">
        <v>235</v>
      </c>
      <c r="F46" s="247">
        <v>3192.27</v>
      </c>
      <c r="G46" s="233" t="s">
        <v>58</v>
      </c>
      <c r="H46" s="233" t="s">
        <v>51</v>
      </c>
      <c r="I46" s="247" t="s">
        <v>203</v>
      </c>
      <c r="J46" s="247">
        <v>360</v>
      </c>
      <c r="K46" s="247">
        <v>360</v>
      </c>
      <c r="L46" s="247">
        <f t="shared" si="0"/>
        <v>0</v>
      </c>
      <c r="M46" s="268" t="s">
        <v>60</v>
      </c>
      <c r="N46" s="268"/>
      <c r="O46" s="185"/>
      <c r="P46" s="269"/>
      <c r="Q46" s="274"/>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row>
    <row r="47" s="218" customFormat="1" ht="84" customHeight="1" spans="1:243">
      <c r="A47" s="230" t="s">
        <v>236</v>
      </c>
      <c r="B47" s="234" t="s">
        <v>237</v>
      </c>
      <c r="C47" s="233" t="s">
        <v>25</v>
      </c>
      <c r="D47" s="233" t="s">
        <v>56</v>
      </c>
      <c r="E47" s="250" t="s">
        <v>238</v>
      </c>
      <c r="F47" s="247">
        <v>1209.78</v>
      </c>
      <c r="G47" s="247" t="s">
        <v>239</v>
      </c>
      <c r="H47" s="232" t="s">
        <v>51</v>
      </c>
      <c r="I47" s="234" t="s">
        <v>240</v>
      </c>
      <c r="J47" s="247">
        <v>355.74</v>
      </c>
      <c r="K47" s="247">
        <v>355.74</v>
      </c>
      <c r="L47" s="247">
        <f t="shared" si="0"/>
        <v>0</v>
      </c>
      <c r="M47" s="268" t="s">
        <v>104</v>
      </c>
      <c r="N47" s="268"/>
      <c r="O47" s="185"/>
      <c r="P47" s="269"/>
      <c r="Q47" s="274"/>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row>
    <row r="48" s="218" customFormat="1" ht="65" customHeight="1" spans="1:243">
      <c r="A48" s="230" t="s">
        <v>241</v>
      </c>
      <c r="B48" s="234" t="s">
        <v>242</v>
      </c>
      <c r="C48" s="233" t="s">
        <v>25</v>
      </c>
      <c r="D48" s="234" t="s">
        <v>137</v>
      </c>
      <c r="E48" s="250" t="s">
        <v>243</v>
      </c>
      <c r="F48" s="247">
        <v>1458.87</v>
      </c>
      <c r="G48" s="234" t="s">
        <v>182</v>
      </c>
      <c r="H48" s="233" t="s">
        <v>51</v>
      </c>
      <c r="I48" s="234" t="s">
        <v>244</v>
      </c>
      <c r="J48" s="247">
        <v>338</v>
      </c>
      <c r="K48" s="247">
        <v>16.550413</v>
      </c>
      <c r="L48" s="247">
        <f t="shared" si="0"/>
        <v>-321.449587</v>
      </c>
      <c r="M48" s="268" t="s">
        <v>104</v>
      </c>
      <c r="N48" s="268"/>
      <c r="O48" s="185"/>
      <c r="P48" s="269"/>
      <c r="Q48" s="274"/>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row>
    <row r="49" s="218" customFormat="1" ht="112" customHeight="1" spans="1:243">
      <c r="A49" s="230" t="s">
        <v>245</v>
      </c>
      <c r="B49" s="233" t="s">
        <v>246</v>
      </c>
      <c r="C49" s="233" t="s">
        <v>25</v>
      </c>
      <c r="D49" s="236" t="s">
        <v>63</v>
      </c>
      <c r="E49" s="236" t="s">
        <v>247</v>
      </c>
      <c r="F49" s="247">
        <v>337.885106</v>
      </c>
      <c r="G49" s="247" t="s">
        <v>248</v>
      </c>
      <c r="H49" s="236" t="s">
        <v>51</v>
      </c>
      <c r="I49" s="262" t="s">
        <v>249</v>
      </c>
      <c r="J49" s="247">
        <v>337.89</v>
      </c>
      <c r="K49" s="247">
        <v>337.89</v>
      </c>
      <c r="L49" s="247">
        <f t="shared" si="0"/>
        <v>0</v>
      </c>
      <c r="M49" s="268" t="s">
        <v>85</v>
      </c>
      <c r="N49" s="268"/>
      <c r="O49" s="185"/>
      <c r="P49" s="269"/>
      <c r="Q49" s="274"/>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row>
    <row r="50" s="218" customFormat="1" ht="50" customHeight="1" spans="1:243">
      <c r="A50" s="230" t="s">
        <v>250</v>
      </c>
      <c r="B50" s="233" t="s">
        <v>251</v>
      </c>
      <c r="C50" s="233" t="s">
        <v>25</v>
      </c>
      <c r="D50" s="233" t="s">
        <v>206</v>
      </c>
      <c r="E50" s="236" t="s">
        <v>252</v>
      </c>
      <c r="F50" s="247">
        <v>2341.48</v>
      </c>
      <c r="G50" s="255" t="s">
        <v>58</v>
      </c>
      <c r="H50" s="255" t="s">
        <v>51</v>
      </c>
      <c r="I50" s="255" t="s">
        <v>253</v>
      </c>
      <c r="J50" s="247">
        <v>333.3</v>
      </c>
      <c r="K50" s="247">
        <v>333.3</v>
      </c>
      <c r="L50" s="247">
        <f t="shared" si="0"/>
        <v>0</v>
      </c>
      <c r="M50" s="272" t="s">
        <v>104</v>
      </c>
      <c r="N50" s="268"/>
      <c r="O50" s="185"/>
      <c r="P50" s="269"/>
      <c r="Q50" s="274"/>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row>
    <row r="51" s="218" customFormat="1" ht="53" customHeight="1" spans="1:243">
      <c r="A51" s="230" t="s">
        <v>254</v>
      </c>
      <c r="B51" s="232" t="s">
        <v>255</v>
      </c>
      <c r="C51" s="232" t="s">
        <v>25</v>
      </c>
      <c r="D51" s="233" t="s">
        <v>56</v>
      </c>
      <c r="E51" s="248" t="s">
        <v>256</v>
      </c>
      <c r="F51" s="247">
        <v>963.5</v>
      </c>
      <c r="G51" s="248" t="s">
        <v>124</v>
      </c>
      <c r="H51" s="232" t="s">
        <v>51</v>
      </c>
      <c r="I51" s="232" t="s">
        <v>257</v>
      </c>
      <c r="J51" s="247">
        <v>320</v>
      </c>
      <c r="K51" s="247">
        <v>320</v>
      </c>
      <c r="L51" s="247">
        <f t="shared" si="0"/>
        <v>0</v>
      </c>
      <c r="M51" s="268" t="s">
        <v>104</v>
      </c>
      <c r="N51" s="268"/>
      <c r="O51" s="185"/>
      <c r="P51" s="269"/>
      <c r="Q51" s="274"/>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row>
    <row r="52" s="218" customFormat="1" ht="93" customHeight="1" spans="1:243">
      <c r="A52" s="230" t="s">
        <v>258</v>
      </c>
      <c r="B52" s="238" t="s">
        <v>259</v>
      </c>
      <c r="C52" s="234" t="s">
        <v>25</v>
      </c>
      <c r="D52" s="234" t="s">
        <v>137</v>
      </c>
      <c r="E52" s="254" t="s">
        <v>260</v>
      </c>
      <c r="F52" s="251">
        <f>VLOOKUP(B52,'[1]附件1-竣工项目'!$B:$F,5,FALSE)</f>
        <v>5474.9</v>
      </c>
      <c r="G52" s="234" t="s">
        <v>70</v>
      </c>
      <c r="H52" s="234" t="s">
        <v>97</v>
      </c>
      <c r="I52" s="234" t="s">
        <v>261</v>
      </c>
      <c r="J52" s="247">
        <v>311</v>
      </c>
      <c r="K52" s="247">
        <v>67.486796</v>
      </c>
      <c r="L52" s="247">
        <f t="shared" si="0"/>
        <v>-243.513204</v>
      </c>
      <c r="M52" s="234" t="s">
        <v>60</v>
      </c>
      <c r="N52" s="268"/>
      <c r="O52" s="185"/>
      <c r="P52" s="269"/>
      <c r="Q52" s="27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row>
    <row r="53" s="218" customFormat="1" ht="93" customHeight="1" spans="1:243">
      <c r="A53" s="230" t="s">
        <v>262</v>
      </c>
      <c r="B53" s="233" t="s">
        <v>263</v>
      </c>
      <c r="C53" s="233" t="s">
        <v>25</v>
      </c>
      <c r="D53" s="233" t="s">
        <v>206</v>
      </c>
      <c r="E53" s="236" t="s">
        <v>264</v>
      </c>
      <c r="F53" s="251">
        <f>VLOOKUP(B53,'[1]附件1-竣工项目'!$B:$F,5,FALSE)</f>
        <v>2595.21</v>
      </c>
      <c r="G53" s="255" t="s">
        <v>158</v>
      </c>
      <c r="H53" s="255" t="s">
        <v>51</v>
      </c>
      <c r="I53" s="255" t="s">
        <v>265</v>
      </c>
      <c r="J53" s="247">
        <v>307.24</v>
      </c>
      <c r="K53" s="247">
        <v>307.24</v>
      </c>
      <c r="L53" s="247">
        <f t="shared" si="0"/>
        <v>0</v>
      </c>
      <c r="M53" s="273" t="s">
        <v>92</v>
      </c>
      <c r="N53" s="268"/>
      <c r="O53" s="185"/>
      <c r="P53" s="269"/>
      <c r="Q53" s="274"/>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row>
    <row r="54" s="218" customFormat="1" ht="40.5" spans="1:243">
      <c r="A54" s="230" t="s">
        <v>266</v>
      </c>
      <c r="B54" s="232" t="s">
        <v>267</v>
      </c>
      <c r="C54" s="232" t="s">
        <v>25</v>
      </c>
      <c r="D54" s="233" t="s">
        <v>56</v>
      </c>
      <c r="E54" s="248" t="s">
        <v>268</v>
      </c>
      <c r="F54" s="251">
        <f>VLOOKUP(B54,'[1]附件1-竣工项目'!$B:$F,5,FALSE)</f>
        <v>1622.08</v>
      </c>
      <c r="G54" s="248" t="s">
        <v>239</v>
      </c>
      <c r="H54" s="232" t="s">
        <v>51</v>
      </c>
      <c r="I54" s="232" t="s">
        <v>269</v>
      </c>
      <c r="J54" s="247">
        <v>300</v>
      </c>
      <c r="K54" s="247">
        <v>300</v>
      </c>
      <c r="L54" s="247">
        <f t="shared" si="0"/>
        <v>0</v>
      </c>
      <c r="M54" s="268" t="s">
        <v>270</v>
      </c>
      <c r="N54" s="268"/>
      <c r="O54" s="185"/>
      <c r="P54" s="269"/>
      <c r="Q54" s="274"/>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row>
    <row r="55" s="218" customFormat="1" ht="99" customHeight="1" spans="1:243">
      <c r="A55" s="230" t="s">
        <v>271</v>
      </c>
      <c r="B55" s="232" t="s">
        <v>272</v>
      </c>
      <c r="C55" s="232" t="s">
        <v>25</v>
      </c>
      <c r="D55" s="233" t="s">
        <v>56</v>
      </c>
      <c r="E55" s="248" t="s">
        <v>273</v>
      </c>
      <c r="F55" s="251">
        <f>VLOOKUP(B55,'[1]附件1-竣工项目'!$B:$F,5,FALSE)</f>
        <v>2749.84</v>
      </c>
      <c r="G55" s="248" t="s">
        <v>114</v>
      </c>
      <c r="H55" s="232" t="s">
        <v>51</v>
      </c>
      <c r="I55" s="232" t="s">
        <v>274</v>
      </c>
      <c r="J55" s="247">
        <v>300</v>
      </c>
      <c r="K55" s="247">
        <v>300</v>
      </c>
      <c r="L55" s="247">
        <f t="shared" si="0"/>
        <v>0</v>
      </c>
      <c r="M55" s="268" t="s">
        <v>60</v>
      </c>
      <c r="N55" s="268"/>
      <c r="O55" s="185"/>
      <c r="P55" s="269"/>
      <c r="Q55" s="274"/>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row>
    <row r="56" s="218" customFormat="1" ht="50" customHeight="1" spans="1:243">
      <c r="A56" s="230" t="s">
        <v>275</v>
      </c>
      <c r="B56" s="234" t="s">
        <v>276</v>
      </c>
      <c r="C56" s="233" t="s">
        <v>25</v>
      </c>
      <c r="D56" s="233" t="s">
        <v>56</v>
      </c>
      <c r="E56" s="248" t="s">
        <v>277</v>
      </c>
      <c r="F56" s="251">
        <f>VLOOKUP(B56,'[1]附件1-竣工项目'!$B:$F,5,FALSE)</f>
        <v>11217.65</v>
      </c>
      <c r="G56" s="234" t="s">
        <v>58</v>
      </c>
      <c r="H56" s="234" t="s">
        <v>51</v>
      </c>
      <c r="I56" s="234" t="s">
        <v>278</v>
      </c>
      <c r="J56" s="247">
        <v>300</v>
      </c>
      <c r="K56" s="247">
        <v>300</v>
      </c>
      <c r="L56" s="247">
        <f t="shared" si="0"/>
        <v>0</v>
      </c>
      <c r="M56" s="268" t="s">
        <v>60</v>
      </c>
      <c r="N56" s="268"/>
      <c r="O56" s="185"/>
      <c r="P56" s="269"/>
      <c r="Q56" s="274"/>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row>
    <row r="57" s="218" customFormat="1" ht="82" customHeight="1" spans="1:243">
      <c r="A57" s="230" t="s">
        <v>279</v>
      </c>
      <c r="B57" s="233" t="s">
        <v>280</v>
      </c>
      <c r="C57" s="233" t="s">
        <v>25</v>
      </c>
      <c r="D57" s="233" t="s">
        <v>56</v>
      </c>
      <c r="E57" s="250" t="s">
        <v>281</v>
      </c>
      <c r="F57" s="251">
        <f>VLOOKUP(B57,'[1]附件1-竣工项目'!$B:$F,5,FALSE)</f>
        <v>2534.49</v>
      </c>
      <c r="G57" s="234" t="s">
        <v>109</v>
      </c>
      <c r="H57" s="232" t="s">
        <v>51</v>
      </c>
      <c r="I57" s="234" t="s">
        <v>282</v>
      </c>
      <c r="J57" s="247">
        <v>300</v>
      </c>
      <c r="K57" s="247">
        <v>300</v>
      </c>
      <c r="L57" s="247">
        <f t="shared" si="0"/>
        <v>0</v>
      </c>
      <c r="M57" s="268" t="s">
        <v>92</v>
      </c>
      <c r="N57" s="268"/>
      <c r="O57" s="185"/>
      <c r="P57" s="269"/>
      <c r="Q57" s="274"/>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c r="GV57" s="31"/>
      <c r="GW57" s="31"/>
      <c r="GX57" s="31"/>
      <c r="GY57" s="31"/>
      <c r="GZ57" s="31"/>
      <c r="HA57" s="31"/>
      <c r="HB57" s="31"/>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row>
    <row r="58" s="218" customFormat="1" ht="81" customHeight="1" spans="1:243">
      <c r="A58" s="230" t="s">
        <v>283</v>
      </c>
      <c r="B58" s="233" t="s">
        <v>284</v>
      </c>
      <c r="C58" s="235" t="s">
        <v>25</v>
      </c>
      <c r="D58" s="233" t="s">
        <v>56</v>
      </c>
      <c r="E58" s="236" t="s">
        <v>285</v>
      </c>
      <c r="F58" s="251">
        <f>VLOOKUP(B58,'[1]附件1-竣工项目'!$B:$F,5,FALSE)</f>
        <v>5402.5</v>
      </c>
      <c r="G58" s="233" t="s">
        <v>133</v>
      </c>
      <c r="H58" s="233" t="s">
        <v>51</v>
      </c>
      <c r="I58" s="247" t="s">
        <v>286</v>
      </c>
      <c r="J58" s="247">
        <v>300</v>
      </c>
      <c r="K58" s="247">
        <v>300</v>
      </c>
      <c r="L58" s="247">
        <f t="shared" si="0"/>
        <v>0</v>
      </c>
      <c r="M58" s="268" t="s">
        <v>60</v>
      </c>
      <c r="N58" s="268"/>
      <c r="O58" s="185"/>
      <c r="P58" s="269"/>
      <c r="Q58" s="274"/>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row>
    <row r="59" s="218" customFormat="1" ht="40.5" spans="1:243">
      <c r="A59" s="230" t="s">
        <v>287</v>
      </c>
      <c r="B59" s="234" t="s">
        <v>288</v>
      </c>
      <c r="C59" s="234" t="s">
        <v>25</v>
      </c>
      <c r="D59" s="233" t="s">
        <v>56</v>
      </c>
      <c r="E59" s="250" t="s">
        <v>289</v>
      </c>
      <c r="F59" s="251">
        <f>VLOOKUP(B59,'[1]附件1-竣工项目'!$B:$F,5,FALSE)</f>
        <v>2782.59</v>
      </c>
      <c r="G59" s="233" t="s">
        <v>114</v>
      </c>
      <c r="H59" s="233" t="s">
        <v>51</v>
      </c>
      <c r="I59" s="234" t="s">
        <v>290</v>
      </c>
      <c r="J59" s="247">
        <v>273</v>
      </c>
      <c r="K59" s="247">
        <v>273</v>
      </c>
      <c r="L59" s="247">
        <f t="shared" si="0"/>
        <v>0</v>
      </c>
      <c r="M59" s="268" t="s">
        <v>60</v>
      </c>
      <c r="N59" s="268"/>
      <c r="O59" s="185"/>
      <c r="P59" s="269"/>
      <c r="Q59" s="274"/>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row>
    <row r="60" s="218" customFormat="1" ht="70" customHeight="1" spans="1:243">
      <c r="A60" s="230" t="s">
        <v>291</v>
      </c>
      <c r="B60" s="231" t="s">
        <v>292</v>
      </c>
      <c r="C60" s="231" t="s">
        <v>25</v>
      </c>
      <c r="D60" s="231" t="s">
        <v>180</v>
      </c>
      <c r="E60" s="246" t="s">
        <v>293</v>
      </c>
      <c r="F60" s="251">
        <v>3632.83</v>
      </c>
      <c r="G60" s="231" t="s">
        <v>153</v>
      </c>
      <c r="H60" s="231" t="s">
        <v>51</v>
      </c>
      <c r="I60" s="231" t="s">
        <v>294</v>
      </c>
      <c r="J60" s="247">
        <v>270</v>
      </c>
      <c r="K60" s="247">
        <v>266.32</v>
      </c>
      <c r="L60" s="247">
        <f t="shared" si="0"/>
        <v>-3.68000000000001</v>
      </c>
      <c r="M60" s="268" t="s">
        <v>60</v>
      </c>
      <c r="N60" s="268"/>
      <c r="O60" s="185"/>
      <c r="P60" s="269"/>
      <c r="Q60" s="274"/>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row>
    <row r="61" s="218" customFormat="1" ht="70" customHeight="1" spans="1:243">
      <c r="A61" s="230" t="s">
        <v>295</v>
      </c>
      <c r="B61" s="233" t="s">
        <v>296</v>
      </c>
      <c r="C61" s="233" t="s">
        <v>25</v>
      </c>
      <c r="D61" s="233" t="s">
        <v>56</v>
      </c>
      <c r="E61" s="236" t="s">
        <v>297</v>
      </c>
      <c r="F61" s="251">
        <f>VLOOKUP(B61,'[1]附件1-竣工项目'!$B:$F,5,FALSE)</f>
        <v>1667.9</v>
      </c>
      <c r="G61" s="233" t="s">
        <v>58</v>
      </c>
      <c r="H61" s="233" t="s">
        <v>51</v>
      </c>
      <c r="I61" s="247" t="s">
        <v>298</v>
      </c>
      <c r="J61" s="247">
        <v>260</v>
      </c>
      <c r="K61" s="247">
        <v>200</v>
      </c>
      <c r="L61" s="247">
        <f t="shared" si="0"/>
        <v>-60</v>
      </c>
      <c r="M61" s="268" t="s">
        <v>60</v>
      </c>
      <c r="N61" s="268"/>
      <c r="O61" s="185"/>
      <c r="P61" s="269"/>
      <c r="Q61" s="274"/>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c r="GH61" s="31"/>
      <c r="GI61" s="31"/>
      <c r="GJ61" s="31"/>
      <c r="GK61" s="31"/>
      <c r="GL61" s="31"/>
      <c r="GM61" s="31"/>
      <c r="GN61" s="31"/>
      <c r="GO61" s="31"/>
      <c r="GP61" s="31"/>
      <c r="GQ61" s="31"/>
      <c r="GR61" s="31"/>
      <c r="GS61" s="31"/>
      <c r="GT61" s="31"/>
      <c r="GU61" s="31"/>
      <c r="GV61" s="31"/>
      <c r="GW61" s="31"/>
      <c r="GX61" s="31"/>
      <c r="GY61" s="31"/>
      <c r="GZ61" s="31"/>
      <c r="HA61" s="31"/>
      <c r="HB61" s="31"/>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row>
    <row r="62" s="218" customFormat="1" ht="142" customHeight="1" spans="1:243">
      <c r="A62" s="230" t="s">
        <v>299</v>
      </c>
      <c r="B62" s="234" t="s">
        <v>300</v>
      </c>
      <c r="C62" s="234" t="s">
        <v>25</v>
      </c>
      <c r="D62" s="234" t="s">
        <v>301</v>
      </c>
      <c r="E62" s="250" t="s">
        <v>302</v>
      </c>
      <c r="F62" s="251">
        <v>2300</v>
      </c>
      <c r="G62" s="234" t="s">
        <v>153</v>
      </c>
      <c r="H62" s="234" t="s">
        <v>51</v>
      </c>
      <c r="I62" s="234" t="s">
        <v>303</v>
      </c>
      <c r="J62" s="247">
        <v>460</v>
      </c>
      <c r="K62" s="247">
        <v>400</v>
      </c>
      <c r="L62" s="247">
        <f t="shared" si="0"/>
        <v>-60</v>
      </c>
      <c r="M62" s="268" t="s">
        <v>104</v>
      </c>
      <c r="N62" s="268"/>
      <c r="O62" s="185"/>
      <c r="P62" s="269"/>
      <c r="Q62" s="274"/>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c r="GJ62" s="31"/>
      <c r="GK62" s="31"/>
      <c r="GL62" s="31"/>
      <c r="GM62" s="31"/>
      <c r="GN62" s="31"/>
      <c r="GO62" s="31"/>
      <c r="GP62" s="31"/>
      <c r="GQ62" s="31"/>
      <c r="GR62" s="31"/>
      <c r="GS62" s="31"/>
      <c r="GT62" s="31"/>
      <c r="GU62" s="31"/>
      <c r="GV62" s="31"/>
      <c r="GW62" s="31"/>
      <c r="GX62" s="31"/>
      <c r="GY62" s="31"/>
      <c r="GZ62" s="31"/>
      <c r="HA62" s="31"/>
      <c r="HB62" s="31"/>
      <c r="HC62" s="31"/>
      <c r="HD62" s="31"/>
      <c r="HE62" s="31"/>
      <c r="HF62" s="31"/>
      <c r="HG62" s="31"/>
      <c r="HH62" s="31"/>
      <c r="HI62" s="31"/>
      <c r="HJ62" s="31"/>
      <c r="HK62" s="31"/>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row>
    <row r="63" s="218" customFormat="1" ht="94" customHeight="1" spans="1:243">
      <c r="A63" s="230" t="s">
        <v>304</v>
      </c>
      <c r="B63" s="233" t="s">
        <v>305</v>
      </c>
      <c r="C63" s="233" t="s">
        <v>25</v>
      </c>
      <c r="D63" s="236" t="s">
        <v>63</v>
      </c>
      <c r="E63" s="236" t="s">
        <v>306</v>
      </c>
      <c r="F63" s="251">
        <f>VLOOKUP(B63,'[1]附件1-竣工项目'!$B:$F,5,FALSE)</f>
        <v>600</v>
      </c>
      <c r="G63" s="247" t="s">
        <v>153</v>
      </c>
      <c r="H63" s="236" t="s">
        <v>51</v>
      </c>
      <c r="I63" s="247" t="s">
        <v>307</v>
      </c>
      <c r="J63" s="247">
        <v>250</v>
      </c>
      <c r="K63" s="247">
        <v>160</v>
      </c>
      <c r="L63" s="247">
        <f t="shared" si="0"/>
        <v>-90</v>
      </c>
      <c r="M63" s="268" t="s">
        <v>85</v>
      </c>
      <c r="N63" s="268"/>
      <c r="O63" s="185"/>
      <c r="P63" s="269"/>
      <c r="Q63" s="274"/>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c r="ER63" s="31"/>
      <c r="ES63" s="31"/>
      <c r="ET63" s="31"/>
      <c r="EU63" s="31"/>
      <c r="EV63" s="31"/>
      <c r="EW63" s="31"/>
      <c r="EX63" s="31"/>
      <c r="EY63" s="31"/>
      <c r="EZ63" s="31"/>
      <c r="FA63" s="31"/>
      <c r="FB63" s="31"/>
      <c r="FC63" s="31"/>
      <c r="FD63" s="31"/>
      <c r="FE63" s="31"/>
      <c r="FF63" s="31"/>
      <c r="FG63" s="31"/>
      <c r="FH63" s="31"/>
      <c r="FI63" s="31"/>
      <c r="FJ63" s="31"/>
      <c r="FK63" s="31"/>
      <c r="FL63" s="31"/>
      <c r="FM63" s="31"/>
      <c r="FN63" s="31"/>
      <c r="FO63" s="31"/>
      <c r="FP63" s="31"/>
      <c r="FQ63" s="31"/>
      <c r="FR63" s="31"/>
      <c r="FS63" s="31"/>
      <c r="FT63" s="31"/>
      <c r="FU63" s="31"/>
      <c r="FV63" s="31"/>
      <c r="FW63" s="31"/>
      <c r="FX63" s="31"/>
      <c r="FY63" s="31"/>
      <c r="FZ63" s="31"/>
      <c r="GA63" s="31"/>
      <c r="GB63" s="31"/>
      <c r="GC63" s="31"/>
      <c r="GD63" s="31"/>
      <c r="GE63" s="31"/>
      <c r="GF63" s="31"/>
      <c r="GG63" s="31"/>
      <c r="GH63" s="31"/>
      <c r="GI63" s="31"/>
      <c r="GJ63" s="31"/>
      <c r="GK63" s="31"/>
      <c r="GL63" s="31"/>
      <c r="GM63" s="31"/>
      <c r="GN63" s="31"/>
      <c r="GO63" s="31"/>
      <c r="GP63" s="31"/>
      <c r="GQ63" s="31"/>
      <c r="GR63" s="31"/>
      <c r="GS63" s="31"/>
      <c r="GT63" s="31"/>
      <c r="GU63" s="31"/>
      <c r="GV63" s="31"/>
      <c r="GW63" s="31"/>
      <c r="GX63" s="31"/>
      <c r="GY63" s="31"/>
      <c r="GZ63" s="31"/>
      <c r="HA63" s="31"/>
      <c r="HB63" s="31"/>
      <c r="HC63" s="31"/>
      <c r="HD63" s="31"/>
      <c r="HE63" s="31"/>
      <c r="HF63" s="31"/>
      <c r="HG63" s="31"/>
      <c r="HH63" s="31"/>
      <c r="HI63" s="31"/>
      <c r="HJ63" s="31"/>
      <c r="HK63" s="31"/>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row>
    <row r="64" s="218" customFormat="1" ht="53" customHeight="1" spans="1:243">
      <c r="A64" s="230" t="s">
        <v>308</v>
      </c>
      <c r="B64" s="233" t="s">
        <v>309</v>
      </c>
      <c r="C64" s="233" t="s">
        <v>25</v>
      </c>
      <c r="D64" s="236" t="s">
        <v>63</v>
      </c>
      <c r="E64" s="236" t="s">
        <v>310</v>
      </c>
      <c r="F64" s="251">
        <f>VLOOKUP(B64,'[1]附件1-竣工项目'!$B:$F,5,FALSE)</f>
        <v>6918.7</v>
      </c>
      <c r="G64" s="247" t="s">
        <v>311</v>
      </c>
      <c r="H64" s="236" t="s">
        <v>51</v>
      </c>
      <c r="I64" s="247" t="s">
        <v>312</v>
      </c>
      <c r="J64" s="247">
        <v>242.76</v>
      </c>
      <c r="K64" s="247">
        <v>25.2</v>
      </c>
      <c r="L64" s="247">
        <f t="shared" si="0"/>
        <v>-217.56</v>
      </c>
      <c r="M64" s="268" t="s">
        <v>60</v>
      </c>
      <c r="N64" s="268"/>
      <c r="O64" s="185"/>
      <c r="P64" s="269"/>
      <c r="Q64" s="274"/>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c r="GH64" s="31"/>
      <c r="GI64" s="31"/>
      <c r="GJ64" s="31"/>
      <c r="GK64" s="31"/>
      <c r="GL64" s="31"/>
      <c r="GM64" s="31"/>
      <c r="GN64" s="31"/>
      <c r="GO64" s="31"/>
      <c r="GP64" s="31"/>
      <c r="GQ64" s="31"/>
      <c r="GR64" s="31"/>
      <c r="GS64" s="31"/>
      <c r="GT64" s="31"/>
      <c r="GU64" s="31"/>
      <c r="GV64" s="31"/>
      <c r="GW64" s="31"/>
      <c r="GX64" s="31"/>
      <c r="GY64" s="31"/>
      <c r="GZ64" s="31"/>
      <c r="HA64" s="31"/>
      <c r="HB64" s="31"/>
      <c r="HC64" s="31"/>
      <c r="HD64" s="31"/>
      <c r="HE64" s="31"/>
      <c r="HF64" s="31"/>
      <c r="HG64" s="31"/>
      <c r="HH64" s="31"/>
      <c r="HI64" s="31"/>
      <c r="HJ64" s="31"/>
      <c r="HK64" s="31"/>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row>
    <row r="65" s="218" customFormat="1" ht="81" customHeight="1" spans="1:243">
      <c r="A65" s="230" t="s">
        <v>313</v>
      </c>
      <c r="B65" s="232" t="s">
        <v>314</v>
      </c>
      <c r="C65" s="232" t="s">
        <v>25</v>
      </c>
      <c r="D65" s="233" t="s">
        <v>56</v>
      </c>
      <c r="E65" s="248" t="s">
        <v>315</v>
      </c>
      <c r="F65" s="251">
        <f>VLOOKUP(B65,'[1]附件1-竣工项目'!$B:$F,5,FALSE)</f>
        <v>1106.27</v>
      </c>
      <c r="G65" s="248" t="s">
        <v>114</v>
      </c>
      <c r="H65" s="232" t="s">
        <v>51</v>
      </c>
      <c r="I65" s="232" t="s">
        <v>316</v>
      </c>
      <c r="J65" s="247">
        <v>240</v>
      </c>
      <c r="K65" s="247">
        <v>240</v>
      </c>
      <c r="L65" s="247">
        <f t="shared" si="0"/>
        <v>0</v>
      </c>
      <c r="M65" s="268" t="s">
        <v>60</v>
      </c>
      <c r="N65" s="268"/>
      <c r="O65" s="185"/>
      <c r="P65" s="269"/>
      <c r="Q65" s="274"/>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row>
    <row r="66" s="218" customFormat="1" ht="111" customHeight="1" spans="1:243">
      <c r="A66" s="230" t="s">
        <v>317</v>
      </c>
      <c r="B66" s="234" t="s">
        <v>318</v>
      </c>
      <c r="C66" s="234" t="s">
        <v>25</v>
      </c>
      <c r="D66" s="234" t="s">
        <v>301</v>
      </c>
      <c r="E66" s="250" t="s">
        <v>319</v>
      </c>
      <c r="F66" s="251">
        <f>VLOOKUP(B66,'[1]附件1-竣工项目'!$B:$F,5,FALSE)</f>
        <v>2600</v>
      </c>
      <c r="G66" s="234" t="s">
        <v>153</v>
      </c>
      <c r="H66" s="234" t="s">
        <v>51</v>
      </c>
      <c r="I66" s="234" t="s">
        <v>320</v>
      </c>
      <c r="J66" s="247">
        <v>430</v>
      </c>
      <c r="K66" s="247">
        <v>90</v>
      </c>
      <c r="L66" s="247">
        <f t="shared" si="0"/>
        <v>-340</v>
      </c>
      <c r="M66" s="268" t="s">
        <v>60</v>
      </c>
      <c r="N66" s="268"/>
      <c r="O66" s="185"/>
      <c r="P66" s="269"/>
      <c r="Q66" s="274"/>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row>
    <row r="67" s="218" customFormat="1" ht="100" customHeight="1" spans="1:243">
      <c r="A67" s="230" t="s">
        <v>321</v>
      </c>
      <c r="B67" s="233" t="s">
        <v>322</v>
      </c>
      <c r="C67" s="234" t="s">
        <v>25</v>
      </c>
      <c r="D67" s="233" t="s">
        <v>301</v>
      </c>
      <c r="E67" s="250" t="s">
        <v>323</v>
      </c>
      <c r="F67" s="251">
        <f>VLOOKUP(B67,'[1]附件1-竣工项目'!$B:$F,5,FALSE)</f>
        <v>16999.59</v>
      </c>
      <c r="G67" s="247" t="s">
        <v>96</v>
      </c>
      <c r="H67" s="232" t="s">
        <v>51</v>
      </c>
      <c r="I67" s="234" t="s">
        <v>324</v>
      </c>
      <c r="J67" s="247">
        <v>2000</v>
      </c>
      <c r="K67" s="247">
        <v>1000</v>
      </c>
      <c r="L67" s="247">
        <f t="shared" si="0"/>
        <v>-1000</v>
      </c>
      <c r="M67" s="268" t="s">
        <v>85</v>
      </c>
      <c r="N67" s="268"/>
      <c r="O67" s="185"/>
      <c r="P67" s="269"/>
      <c r="Q67" s="274"/>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row>
    <row r="68" s="218" customFormat="1" ht="96" customHeight="1" spans="1:243">
      <c r="A68" s="230" t="s">
        <v>325</v>
      </c>
      <c r="B68" s="233" t="s">
        <v>326</v>
      </c>
      <c r="C68" s="234" t="s">
        <v>25</v>
      </c>
      <c r="D68" s="233" t="s">
        <v>56</v>
      </c>
      <c r="E68" s="250" t="s">
        <v>327</v>
      </c>
      <c r="F68" s="251">
        <f>VLOOKUP(B68,'[1]附件1-竣工项目'!$B:$F,5,FALSE)</f>
        <v>887.87</v>
      </c>
      <c r="G68" s="247" t="s">
        <v>182</v>
      </c>
      <c r="H68" s="232" t="s">
        <v>51</v>
      </c>
      <c r="I68" s="234" t="s">
        <v>328</v>
      </c>
      <c r="J68" s="247">
        <v>230</v>
      </c>
      <c r="K68" s="247">
        <v>190</v>
      </c>
      <c r="L68" s="247">
        <f t="shared" si="0"/>
        <v>-40</v>
      </c>
      <c r="M68" s="268" t="s">
        <v>104</v>
      </c>
      <c r="N68" s="268"/>
      <c r="O68" s="185"/>
      <c r="P68" s="269"/>
      <c r="Q68" s="274"/>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c r="ER68" s="31"/>
      <c r="ES68" s="31"/>
      <c r="ET68" s="31"/>
      <c r="EU68" s="31"/>
      <c r="EV68" s="31"/>
      <c r="EW68" s="31"/>
      <c r="EX68" s="31"/>
      <c r="EY68" s="31"/>
      <c r="EZ68" s="31"/>
      <c r="FA68" s="31"/>
      <c r="FB68" s="31"/>
      <c r="FC68" s="31"/>
      <c r="FD68" s="31"/>
      <c r="FE68" s="31"/>
      <c r="FF68" s="31"/>
      <c r="FG68" s="31"/>
      <c r="FH68" s="31"/>
      <c r="FI68" s="31"/>
      <c r="FJ68" s="31"/>
      <c r="FK68" s="31"/>
      <c r="FL68" s="31"/>
      <c r="FM68" s="31"/>
      <c r="FN68" s="31"/>
      <c r="FO68" s="31"/>
      <c r="FP68" s="31"/>
      <c r="FQ68" s="31"/>
      <c r="FR68" s="31"/>
      <c r="FS68" s="31"/>
      <c r="FT68" s="31"/>
      <c r="FU68" s="31"/>
      <c r="FV68" s="31"/>
      <c r="FW68" s="31"/>
      <c r="FX68" s="31"/>
      <c r="FY68" s="31"/>
      <c r="FZ68" s="31"/>
      <c r="GA68" s="31"/>
      <c r="GB68" s="31"/>
      <c r="GC68" s="31"/>
      <c r="GD68" s="31"/>
      <c r="GE68" s="31"/>
      <c r="GF68" s="31"/>
      <c r="GG68" s="31"/>
      <c r="GH68" s="31"/>
      <c r="GI68" s="31"/>
      <c r="GJ68" s="31"/>
      <c r="GK68" s="31"/>
      <c r="GL68" s="31"/>
      <c r="GM68" s="31"/>
      <c r="GN68" s="31"/>
      <c r="GO68" s="31"/>
      <c r="GP68" s="31"/>
      <c r="GQ68" s="31"/>
      <c r="GR68" s="31"/>
      <c r="GS68" s="31"/>
      <c r="GT68" s="31"/>
      <c r="GU68" s="31"/>
      <c r="GV68" s="31"/>
      <c r="GW68" s="31"/>
      <c r="GX68" s="31"/>
      <c r="GY68" s="31"/>
      <c r="GZ68" s="31"/>
      <c r="HA68" s="31"/>
      <c r="HB68" s="31"/>
      <c r="HC68" s="31"/>
      <c r="HD68" s="31"/>
      <c r="HE68" s="31"/>
      <c r="HF68" s="31"/>
      <c r="HG68" s="31"/>
      <c r="HH68" s="31"/>
      <c r="HI68" s="31"/>
      <c r="HJ68" s="31"/>
      <c r="HK68" s="31"/>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row>
    <row r="69" s="218" customFormat="1" ht="50" customHeight="1" spans="1:243">
      <c r="A69" s="230" t="s">
        <v>329</v>
      </c>
      <c r="B69" s="232" t="s">
        <v>330</v>
      </c>
      <c r="C69" s="233" t="s">
        <v>25</v>
      </c>
      <c r="D69" s="233" t="s">
        <v>56</v>
      </c>
      <c r="E69" s="236" t="s">
        <v>331</v>
      </c>
      <c r="F69" s="251">
        <f>VLOOKUP(B69,'[1]附件1-竣工项目'!$B:$F,5,FALSE)</f>
        <v>950.41</v>
      </c>
      <c r="G69" s="253" t="s">
        <v>158</v>
      </c>
      <c r="H69" s="233" t="s">
        <v>51</v>
      </c>
      <c r="I69" s="233" t="s">
        <v>332</v>
      </c>
      <c r="J69" s="247">
        <v>230</v>
      </c>
      <c r="K69" s="247">
        <v>120</v>
      </c>
      <c r="L69" s="247">
        <f t="shared" si="0"/>
        <v>-110</v>
      </c>
      <c r="M69" s="268" t="s">
        <v>60</v>
      </c>
      <c r="N69" s="268"/>
      <c r="O69" s="185"/>
      <c r="P69" s="269"/>
      <c r="Q69" s="274"/>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1"/>
      <c r="ES69" s="31"/>
      <c r="ET69" s="31"/>
      <c r="EU69" s="31"/>
      <c r="EV69" s="31"/>
      <c r="EW69" s="31"/>
      <c r="EX69" s="31"/>
      <c r="EY69" s="31"/>
      <c r="EZ69" s="31"/>
      <c r="FA69" s="31"/>
      <c r="FB69" s="31"/>
      <c r="FC69" s="31"/>
      <c r="FD69" s="31"/>
      <c r="FE69" s="31"/>
      <c r="FF69" s="31"/>
      <c r="FG69" s="31"/>
      <c r="FH69" s="31"/>
      <c r="FI69" s="31"/>
      <c r="FJ69" s="31"/>
      <c r="FK69" s="31"/>
      <c r="FL69" s="31"/>
      <c r="FM69" s="31"/>
      <c r="FN69" s="31"/>
      <c r="FO69" s="31"/>
      <c r="FP69" s="31"/>
      <c r="FQ69" s="31"/>
      <c r="FR69" s="31"/>
      <c r="FS69" s="31"/>
      <c r="FT69" s="31"/>
      <c r="FU69" s="31"/>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1"/>
      <c r="GT69" s="31"/>
      <c r="GU69" s="31"/>
      <c r="GV69" s="31"/>
      <c r="GW69" s="31"/>
      <c r="GX69" s="31"/>
      <c r="GY69" s="31"/>
      <c r="GZ69" s="31"/>
      <c r="HA69" s="31"/>
      <c r="HB69" s="31"/>
      <c r="HC69" s="31"/>
      <c r="HD69" s="31"/>
      <c r="HE69" s="31"/>
      <c r="HF69" s="31"/>
      <c r="HG69" s="31"/>
      <c r="HH69" s="31"/>
      <c r="HI69" s="31"/>
      <c r="HJ69" s="31"/>
      <c r="HK69" s="31"/>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row>
    <row r="70" s="218" customFormat="1" ht="40.5" spans="1:243">
      <c r="A70" s="230" t="s">
        <v>333</v>
      </c>
      <c r="B70" s="232" t="s">
        <v>334</v>
      </c>
      <c r="C70" s="232" t="s">
        <v>25</v>
      </c>
      <c r="D70" s="233" t="s">
        <v>56</v>
      </c>
      <c r="E70" s="248" t="s">
        <v>335</v>
      </c>
      <c r="F70" s="251">
        <f>VLOOKUP(B70,'[1]附件1-竣工项目'!$B:$F,5,FALSE)</f>
        <v>1653.15</v>
      </c>
      <c r="G70" s="248" t="s">
        <v>114</v>
      </c>
      <c r="H70" s="232" t="s">
        <v>51</v>
      </c>
      <c r="I70" s="232" t="s">
        <v>336</v>
      </c>
      <c r="J70" s="247">
        <v>220</v>
      </c>
      <c r="K70" s="247">
        <v>220</v>
      </c>
      <c r="L70" s="247">
        <f t="shared" si="0"/>
        <v>0</v>
      </c>
      <c r="M70" s="268" t="s">
        <v>85</v>
      </c>
      <c r="N70" s="268"/>
      <c r="O70" s="185"/>
      <c r="P70" s="269"/>
      <c r="Q70" s="274"/>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c r="GH70" s="31"/>
      <c r="GI70" s="31"/>
      <c r="GJ70" s="31"/>
      <c r="GK70" s="31"/>
      <c r="GL70" s="31"/>
      <c r="GM70" s="31"/>
      <c r="GN70" s="31"/>
      <c r="GO70" s="31"/>
      <c r="GP70" s="31"/>
      <c r="GQ70" s="31"/>
      <c r="GR70" s="31"/>
      <c r="GS70" s="31"/>
      <c r="GT70" s="31"/>
      <c r="GU70" s="31"/>
      <c r="GV70" s="31"/>
      <c r="GW70" s="31"/>
      <c r="GX70" s="31"/>
      <c r="GY70" s="31"/>
      <c r="GZ70" s="31"/>
      <c r="HA70" s="31"/>
      <c r="HB70" s="31"/>
      <c r="HC70" s="31"/>
      <c r="HD70" s="31"/>
      <c r="HE70" s="31"/>
      <c r="HF70" s="31"/>
      <c r="HG70" s="31"/>
      <c r="HH70" s="31"/>
      <c r="HI70" s="31"/>
      <c r="HJ70" s="31"/>
      <c r="HK70" s="31"/>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row>
    <row r="71" s="218" customFormat="1" ht="49" customHeight="1" spans="1:243">
      <c r="A71" s="230" t="s">
        <v>337</v>
      </c>
      <c r="B71" s="234" t="s">
        <v>338</v>
      </c>
      <c r="C71" s="233" t="s">
        <v>25</v>
      </c>
      <c r="D71" s="234" t="s">
        <v>137</v>
      </c>
      <c r="E71" s="250" t="s">
        <v>339</v>
      </c>
      <c r="F71" s="251">
        <f>VLOOKUP(B71,'[1]附件1-竣工项目'!$B:$F,5,FALSE)</f>
        <v>996.12</v>
      </c>
      <c r="G71" s="234" t="s">
        <v>182</v>
      </c>
      <c r="H71" s="233" t="s">
        <v>51</v>
      </c>
      <c r="I71" s="234" t="s">
        <v>340</v>
      </c>
      <c r="J71" s="247">
        <v>203</v>
      </c>
      <c r="K71" s="247">
        <v>169.9189</v>
      </c>
      <c r="L71" s="247">
        <f t="shared" si="0"/>
        <v>-33.0811</v>
      </c>
      <c r="M71" s="268" t="s">
        <v>104</v>
      </c>
      <c r="N71" s="268"/>
      <c r="O71" s="185"/>
      <c r="P71" s="269"/>
      <c r="Q71" s="274"/>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row>
    <row r="72" s="218" customFormat="1" ht="40.5" spans="1:243">
      <c r="A72" s="230" t="s">
        <v>341</v>
      </c>
      <c r="B72" s="232" t="s">
        <v>342</v>
      </c>
      <c r="C72" s="232" t="s">
        <v>25</v>
      </c>
      <c r="D72" s="233" t="s">
        <v>56</v>
      </c>
      <c r="E72" s="248" t="s">
        <v>343</v>
      </c>
      <c r="F72" s="251">
        <f>VLOOKUP(B72,'[1]附件1-竣工项目'!$B:$F,5,FALSE)</f>
        <v>2091.83</v>
      </c>
      <c r="G72" s="248" t="s">
        <v>344</v>
      </c>
      <c r="H72" s="232" t="s">
        <v>51</v>
      </c>
      <c r="I72" s="232" t="s">
        <v>345</v>
      </c>
      <c r="J72" s="247">
        <v>200</v>
      </c>
      <c r="K72" s="247">
        <v>200</v>
      </c>
      <c r="L72" s="247">
        <f t="shared" si="0"/>
        <v>0</v>
      </c>
      <c r="M72" s="268" t="s">
        <v>85</v>
      </c>
      <c r="N72" s="268"/>
      <c r="O72" s="185"/>
      <c r="P72" s="269"/>
      <c r="Q72" s="274"/>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row>
    <row r="73" s="218" customFormat="1" ht="40.5" spans="1:243">
      <c r="A73" s="230" t="s">
        <v>346</v>
      </c>
      <c r="B73" s="232" t="s">
        <v>347</v>
      </c>
      <c r="C73" s="232" t="s">
        <v>25</v>
      </c>
      <c r="D73" s="233" t="s">
        <v>56</v>
      </c>
      <c r="E73" s="248" t="s">
        <v>348</v>
      </c>
      <c r="F73" s="251">
        <f>VLOOKUP(B73,'[1]附件1-竣工项目'!$B:$F,5,FALSE)</f>
        <v>1140.82</v>
      </c>
      <c r="G73" s="248" t="s">
        <v>114</v>
      </c>
      <c r="H73" s="232" t="s">
        <v>51</v>
      </c>
      <c r="I73" s="232" t="s">
        <v>349</v>
      </c>
      <c r="J73" s="247">
        <v>200</v>
      </c>
      <c r="K73" s="247">
        <v>200</v>
      </c>
      <c r="L73" s="247">
        <f t="shared" ref="L73:L136" si="1">K73-J73</f>
        <v>0</v>
      </c>
      <c r="M73" s="268" t="s">
        <v>60</v>
      </c>
      <c r="N73" s="268"/>
      <c r="O73" s="185"/>
      <c r="P73" s="269"/>
      <c r="Q73" s="274"/>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row>
    <row r="74" s="218" customFormat="1" ht="54" customHeight="1" spans="1:243">
      <c r="A74" s="230" t="s">
        <v>350</v>
      </c>
      <c r="B74" s="232" t="s">
        <v>351</v>
      </c>
      <c r="C74" s="233" t="s">
        <v>25</v>
      </c>
      <c r="D74" s="233" t="s">
        <v>56</v>
      </c>
      <c r="E74" s="236" t="s">
        <v>352</v>
      </c>
      <c r="F74" s="251">
        <f>VLOOKUP(B74,'[1]附件1-竣工项目'!$B:$F,5,FALSE)</f>
        <v>2120</v>
      </c>
      <c r="G74" s="233" t="s">
        <v>182</v>
      </c>
      <c r="H74" s="233" t="s">
        <v>51</v>
      </c>
      <c r="I74" s="233" t="s">
        <v>353</v>
      </c>
      <c r="J74" s="247">
        <v>200</v>
      </c>
      <c r="K74" s="247">
        <v>200</v>
      </c>
      <c r="L74" s="247">
        <f t="shared" si="1"/>
        <v>0</v>
      </c>
      <c r="M74" s="268" t="s">
        <v>60</v>
      </c>
      <c r="N74" s="268"/>
      <c r="O74" s="185"/>
      <c r="P74" s="269"/>
      <c r="Q74" s="274"/>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row>
    <row r="75" s="218" customFormat="1" ht="81" customHeight="1" spans="1:243">
      <c r="A75" s="230" t="s">
        <v>354</v>
      </c>
      <c r="B75" s="233" t="s">
        <v>355</v>
      </c>
      <c r="C75" s="233" t="s">
        <v>25</v>
      </c>
      <c r="D75" s="233" t="s">
        <v>56</v>
      </c>
      <c r="E75" s="236" t="s">
        <v>356</v>
      </c>
      <c r="F75" s="251">
        <f>VLOOKUP(B75,'[1]附件1-竣工项目'!$B:$F,5,FALSE)</f>
        <v>2574.83</v>
      </c>
      <c r="G75" s="233" t="s">
        <v>158</v>
      </c>
      <c r="H75" s="233" t="s">
        <v>51</v>
      </c>
      <c r="I75" s="234" t="s">
        <v>357</v>
      </c>
      <c r="J75" s="247">
        <v>200</v>
      </c>
      <c r="K75" s="247">
        <v>200</v>
      </c>
      <c r="L75" s="247">
        <f t="shared" si="1"/>
        <v>0</v>
      </c>
      <c r="M75" s="268" t="s">
        <v>60</v>
      </c>
      <c r="N75" s="268"/>
      <c r="O75" s="185"/>
      <c r="P75" s="269"/>
      <c r="Q75" s="274"/>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row>
    <row r="76" s="218" customFormat="1" ht="115" customHeight="1" spans="1:243">
      <c r="A76" s="230" t="s">
        <v>358</v>
      </c>
      <c r="B76" s="237" t="s">
        <v>359</v>
      </c>
      <c r="C76" s="234" t="s">
        <v>25</v>
      </c>
      <c r="D76" s="237" t="s">
        <v>180</v>
      </c>
      <c r="E76" s="277" t="s">
        <v>360</v>
      </c>
      <c r="F76" s="251">
        <f>VLOOKUP(B76,'[1]附件1-竣工项目'!$B:$F,5,FALSE)</f>
        <v>2100</v>
      </c>
      <c r="G76" s="237" t="s">
        <v>361</v>
      </c>
      <c r="H76" s="278" t="s">
        <v>97</v>
      </c>
      <c r="I76" s="237" t="s">
        <v>362</v>
      </c>
      <c r="J76" s="247">
        <v>200</v>
      </c>
      <c r="K76" s="247">
        <v>383.33</v>
      </c>
      <c r="L76" s="247">
        <f t="shared" si="1"/>
        <v>183.33</v>
      </c>
      <c r="M76" s="268" t="s">
        <v>60</v>
      </c>
      <c r="N76" s="268"/>
      <c r="O76" s="185"/>
      <c r="P76" s="269"/>
      <c r="Q76" s="27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row>
    <row r="77" s="218" customFormat="1" ht="124" customHeight="1" spans="1:243">
      <c r="A77" s="230" t="s">
        <v>363</v>
      </c>
      <c r="B77" s="233" t="s">
        <v>364</v>
      </c>
      <c r="C77" s="233" t="s">
        <v>25</v>
      </c>
      <c r="D77" s="233" t="s">
        <v>107</v>
      </c>
      <c r="E77" s="236" t="s">
        <v>365</v>
      </c>
      <c r="F77" s="251">
        <v>2794</v>
      </c>
      <c r="G77" s="233" t="s">
        <v>153</v>
      </c>
      <c r="H77" s="233" t="s">
        <v>51</v>
      </c>
      <c r="I77" s="233" t="s">
        <v>366</v>
      </c>
      <c r="J77" s="247">
        <v>200</v>
      </c>
      <c r="K77" s="247">
        <v>500</v>
      </c>
      <c r="L77" s="247">
        <f t="shared" si="1"/>
        <v>300</v>
      </c>
      <c r="M77" s="268" t="s">
        <v>60</v>
      </c>
      <c r="N77" s="268"/>
      <c r="O77" s="185"/>
      <c r="P77" s="269"/>
      <c r="Q77" s="27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row>
    <row r="78" s="218" customFormat="1" ht="66" customHeight="1" spans="1:243">
      <c r="A78" s="230" t="s">
        <v>367</v>
      </c>
      <c r="B78" s="233" t="s">
        <v>368</v>
      </c>
      <c r="C78" s="233" t="s">
        <v>25</v>
      </c>
      <c r="D78" s="233" t="s">
        <v>206</v>
      </c>
      <c r="E78" s="236" t="s">
        <v>369</v>
      </c>
      <c r="F78" s="251">
        <f>VLOOKUP(B78,'[1]附件1-竣工项目'!$B:$F,5,FALSE)</f>
        <v>2032.43</v>
      </c>
      <c r="G78" s="279">
        <v>2016</v>
      </c>
      <c r="H78" s="255" t="s">
        <v>51</v>
      </c>
      <c r="I78" s="255" t="s">
        <v>370</v>
      </c>
      <c r="J78" s="247">
        <v>182.94</v>
      </c>
      <c r="K78" s="247">
        <v>182.94</v>
      </c>
      <c r="L78" s="247">
        <f t="shared" si="1"/>
        <v>0</v>
      </c>
      <c r="M78" s="272" t="s">
        <v>104</v>
      </c>
      <c r="N78" s="268"/>
      <c r="O78" s="185"/>
      <c r="P78" s="269"/>
      <c r="Q78" s="274"/>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row>
    <row r="79" s="218" customFormat="1" ht="40.5" spans="1:243">
      <c r="A79" s="230" t="s">
        <v>371</v>
      </c>
      <c r="B79" s="233" t="s">
        <v>372</v>
      </c>
      <c r="C79" s="233" t="s">
        <v>25</v>
      </c>
      <c r="D79" s="233" t="s">
        <v>56</v>
      </c>
      <c r="E79" s="236" t="s">
        <v>373</v>
      </c>
      <c r="F79" s="251">
        <f>VLOOKUP(B79,'[1]附件1-竣工项目'!$B:$F,5,FALSE)</f>
        <v>2506.69</v>
      </c>
      <c r="G79" s="233" t="s">
        <v>114</v>
      </c>
      <c r="H79" s="233" t="s">
        <v>51</v>
      </c>
      <c r="I79" s="247" t="s">
        <v>374</v>
      </c>
      <c r="J79" s="247">
        <v>220</v>
      </c>
      <c r="K79" s="247">
        <v>180</v>
      </c>
      <c r="L79" s="247">
        <f t="shared" si="1"/>
        <v>-40</v>
      </c>
      <c r="M79" s="268" t="s">
        <v>375</v>
      </c>
      <c r="N79" s="268"/>
      <c r="O79" s="185"/>
      <c r="P79" s="269"/>
      <c r="Q79" s="274"/>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row>
    <row r="80" s="218" customFormat="1" ht="85" customHeight="1" spans="1:243">
      <c r="A80" s="230" t="s">
        <v>376</v>
      </c>
      <c r="B80" s="234" t="s">
        <v>377</v>
      </c>
      <c r="C80" s="233" t="s">
        <v>25</v>
      </c>
      <c r="D80" s="233" t="s">
        <v>56</v>
      </c>
      <c r="E80" s="250" t="s">
        <v>378</v>
      </c>
      <c r="F80" s="251">
        <f>VLOOKUP(B80,'[1]附件1-竣工项目'!$B:$F,5,FALSE)</f>
        <v>712.9</v>
      </c>
      <c r="G80" s="234" t="s">
        <v>153</v>
      </c>
      <c r="H80" s="280" t="s">
        <v>51</v>
      </c>
      <c r="I80" s="280" t="s">
        <v>379</v>
      </c>
      <c r="J80" s="247">
        <v>150</v>
      </c>
      <c r="K80" s="247">
        <v>150</v>
      </c>
      <c r="L80" s="247">
        <f t="shared" si="1"/>
        <v>0</v>
      </c>
      <c r="M80" s="268" t="s">
        <v>60</v>
      </c>
      <c r="N80" s="268"/>
      <c r="O80" s="185"/>
      <c r="P80" s="269"/>
      <c r="Q80" s="274"/>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row>
    <row r="81" s="218" customFormat="1" ht="69" customHeight="1" spans="1:243">
      <c r="A81" s="230" t="s">
        <v>380</v>
      </c>
      <c r="B81" s="232" t="s">
        <v>381</v>
      </c>
      <c r="C81" s="232" t="s">
        <v>25</v>
      </c>
      <c r="D81" s="233" t="s">
        <v>56</v>
      </c>
      <c r="E81" s="248" t="s">
        <v>382</v>
      </c>
      <c r="F81" s="251">
        <f>VLOOKUP(B81,'[1]附件1-竣工项目'!$B:$F,5,FALSE)</f>
        <v>1753.4</v>
      </c>
      <c r="G81" s="248" t="s">
        <v>114</v>
      </c>
      <c r="H81" s="232" t="s">
        <v>51</v>
      </c>
      <c r="I81" s="232" t="s">
        <v>383</v>
      </c>
      <c r="J81" s="247">
        <v>150</v>
      </c>
      <c r="K81" s="247">
        <v>150</v>
      </c>
      <c r="L81" s="247">
        <f t="shared" si="1"/>
        <v>0</v>
      </c>
      <c r="M81" s="268" t="s">
        <v>60</v>
      </c>
      <c r="N81" s="268"/>
      <c r="O81" s="185"/>
      <c r="P81" s="269"/>
      <c r="Q81" s="274"/>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row>
    <row r="82" s="218" customFormat="1" ht="40.5" spans="1:243">
      <c r="A82" s="230" t="s">
        <v>384</v>
      </c>
      <c r="B82" s="232" t="s">
        <v>385</v>
      </c>
      <c r="C82" s="232" t="s">
        <v>25</v>
      </c>
      <c r="D82" s="233" t="s">
        <v>56</v>
      </c>
      <c r="E82" s="248" t="s">
        <v>386</v>
      </c>
      <c r="F82" s="251">
        <f>VLOOKUP(B82,'[1]附件1-竣工项目'!$B:$F,5,FALSE)</f>
        <v>1802.69</v>
      </c>
      <c r="G82" s="248" t="s">
        <v>311</v>
      </c>
      <c r="H82" s="232" t="s">
        <v>51</v>
      </c>
      <c r="I82" s="232" t="s">
        <v>387</v>
      </c>
      <c r="J82" s="247">
        <v>150</v>
      </c>
      <c r="K82" s="247">
        <v>150</v>
      </c>
      <c r="L82" s="247">
        <f t="shared" si="1"/>
        <v>0</v>
      </c>
      <c r="M82" s="268" t="s">
        <v>60</v>
      </c>
      <c r="N82" s="268"/>
      <c r="O82" s="185"/>
      <c r="P82" s="269"/>
      <c r="Q82" s="274"/>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row>
    <row r="83" s="218" customFormat="1" ht="81" customHeight="1" spans="1:243">
      <c r="A83" s="230" t="s">
        <v>388</v>
      </c>
      <c r="B83" s="233" t="s">
        <v>389</v>
      </c>
      <c r="C83" s="233" t="s">
        <v>25</v>
      </c>
      <c r="D83" s="233" t="s">
        <v>206</v>
      </c>
      <c r="E83" s="236" t="s">
        <v>390</v>
      </c>
      <c r="F83" s="251">
        <f>VLOOKUP(B83,'[1]附件1-竣工项目'!$B:$F,5,FALSE)</f>
        <v>484.66</v>
      </c>
      <c r="G83" s="279">
        <v>2020</v>
      </c>
      <c r="H83" s="255" t="s">
        <v>51</v>
      </c>
      <c r="I83" s="255" t="s">
        <v>391</v>
      </c>
      <c r="J83" s="247">
        <v>140.76</v>
      </c>
      <c r="K83" s="247">
        <v>140.76</v>
      </c>
      <c r="L83" s="247">
        <f t="shared" si="1"/>
        <v>0</v>
      </c>
      <c r="M83" s="273" t="s">
        <v>85</v>
      </c>
      <c r="N83" s="268"/>
      <c r="O83" s="185"/>
      <c r="P83" s="269"/>
      <c r="Q83" s="274"/>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row>
    <row r="84" s="218" customFormat="1" ht="120" customHeight="1" spans="1:243">
      <c r="A84" s="230" t="s">
        <v>392</v>
      </c>
      <c r="B84" s="234" t="s">
        <v>393</v>
      </c>
      <c r="C84" s="233" t="s">
        <v>25</v>
      </c>
      <c r="D84" s="233" t="s">
        <v>56</v>
      </c>
      <c r="E84" s="248" t="s">
        <v>394</v>
      </c>
      <c r="F84" s="251">
        <f>VLOOKUP(B84,'[1]附件1-竣工项目'!$B:$F,5,FALSE)</f>
        <v>595.65</v>
      </c>
      <c r="G84" s="234" t="s">
        <v>70</v>
      </c>
      <c r="H84" s="234" t="s">
        <v>51</v>
      </c>
      <c r="I84" s="234" t="s">
        <v>395</v>
      </c>
      <c r="J84" s="247">
        <v>137.26</v>
      </c>
      <c r="K84" s="247">
        <v>137.26</v>
      </c>
      <c r="L84" s="247">
        <f t="shared" si="1"/>
        <v>0</v>
      </c>
      <c r="M84" s="268" t="s">
        <v>375</v>
      </c>
      <c r="N84" s="268"/>
      <c r="O84" s="185"/>
      <c r="P84" s="269"/>
      <c r="Q84" s="274"/>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row>
    <row r="85" s="218" customFormat="1" ht="80" customHeight="1" spans="1:243">
      <c r="A85" s="230" t="s">
        <v>396</v>
      </c>
      <c r="B85" s="233" t="s">
        <v>397</v>
      </c>
      <c r="C85" s="233" t="s">
        <v>25</v>
      </c>
      <c r="D85" s="233" t="s">
        <v>56</v>
      </c>
      <c r="E85" s="236" t="s">
        <v>398</v>
      </c>
      <c r="F85" s="251">
        <f>VLOOKUP(B85,'[1]附件1-竣工项目'!$B:$F,5,FALSE)</f>
        <v>791.31</v>
      </c>
      <c r="G85" s="233" t="s">
        <v>58</v>
      </c>
      <c r="H85" s="233" t="s">
        <v>51</v>
      </c>
      <c r="I85" s="247" t="s">
        <v>399</v>
      </c>
      <c r="J85" s="247">
        <v>130</v>
      </c>
      <c r="K85" s="247">
        <v>130</v>
      </c>
      <c r="L85" s="247">
        <f t="shared" si="1"/>
        <v>0</v>
      </c>
      <c r="M85" s="268" t="s">
        <v>104</v>
      </c>
      <c r="N85" s="268"/>
      <c r="O85" s="185"/>
      <c r="P85" s="269"/>
      <c r="Q85" s="274"/>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row>
    <row r="86" s="218" customFormat="1" ht="48" customHeight="1" spans="1:243">
      <c r="A86" s="230" t="s">
        <v>400</v>
      </c>
      <c r="B86" s="232" t="s">
        <v>401</v>
      </c>
      <c r="C86" s="232" t="s">
        <v>25</v>
      </c>
      <c r="D86" s="233" t="s">
        <v>56</v>
      </c>
      <c r="E86" s="248" t="s">
        <v>402</v>
      </c>
      <c r="F86" s="251">
        <f>VLOOKUP(B86,'[1]附件1-竣工项目'!$B:$F,5,FALSE)</f>
        <v>1039</v>
      </c>
      <c r="G86" s="248" t="s">
        <v>403</v>
      </c>
      <c r="H86" s="232" t="s">
        <v>51</v>
      </c>
      <c r="I86" s="232" t="s">
        <v>125</v>
      </c>
      <c r="J86" s="247">
        <v>6.9</v>
      </c>
      <c r="K86" s="247">
        <v>6.9</v>
      </c>
      <c r="L86" s="247">
        <f t="shared" si="1"/>
        <v>0</v>
      </c>
      <c r="M86" s="268" t="s">
        <v>60</v>
      </c>
      <c r="N86" s="268"/>
      <c r="O86" s="185"/>
      <c r="P86" s="269"/>
      <c r="Q86" s="274"/>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row>
    <row r="87" s="218" customFormat="1" ht="57" customHeight="1" spans="1:243">
      <c r="A87" s="230" t="s">
        <v>404</v>
      </c>
      <c r="B87" s="232" t="s">
        <v>405</v>
      </c>
      <c r="C87" s="232" t="s">
        <v>25</v>
      </c>
      <c r="D87" s="233" t="s">
        <v>56</v>
      </c>
      <c r="E87" s="248" t="s">
        <v>406</v>
      </c>
      <c r="F87" s="251">
        <f>VLOOKUP(B87,'[1]附件1-竣工项目'!$B:$F,5,FALSE)</f>
        <v>429.97</v>
      </c>
      <c r="G87" s="248" t="s">
        <v>248</v>
      </c>
      <c r="H87" s="232" t="s">
        <v>51</v>
      </c>
      <c r="I87" s="232" t="s">
        <v>407</v>
      </c>
      <c r="J87" s="247">
        <v>110</v>
      </c>
      <c r="K87" s="247">
        <v>110</v>
      </c>
      <c r="L87" s="247">
        <f t="shared" si="1"/>
        <v>0</v>
      </c>
      <c r="M87" s="268" t="s">
        <v>60</v>
      </c>
      <c r="N87" s="268"/>
      <c r="O87" s="185"/>
      <c r="P87" s="269"/>
      <c r="Q87" s="274"/>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row>
    <row r="88" s="218" customFormat="1" ht="40.5" spans="1:243">
      <c r="A88" s="230" t="s">
        <v>408</v>
      </c>
      <c r="B88" s="233" t="s">
        <v>409</v>
      </c>
      <c r="C88" s="233" t="s">
        <v>25</v>
      </c>
      <c r="D88" s="236" t="s">
        <v>63</v>
      </c>
      <c r="E88" s="236" t="s">
        <v>410</v>
      </c>
      <c r="F88" s="251">
        <f>VLOOKUP(B88,'[1]附件1-竣工项目'!$B:$F,5,FALSE)</f>
        <v>3225.27</v>
      </c>
      <c r="G88" s="247" t="s">
        <v>114</v>
      </c>
      <c r="H88" s="236" t="s">
        <v>51</v>
      </c>
      <c r="I88" s="247" t="s">
        <v>411</v>
      </c>
      <c r="J88" s="247">
        <v>292</v>
      </c>
      <c r="K88" s="247">
        <v>292</v>
      </c>
      <c r="L88" s="247">
        <f t="shared" si="1"/>
        <v>0</v>
      </c>
      <c r="M88" s="268" t="s">
        <v>85</v>
      </c>
      <c r="N88" s="268"/>
      <c r="O88" s="185"/>
      <c r="P88" s="269"/>
      <c r="Q88" s="274"/>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row>
    <row r="89" s="218" customFormat="1" ht="40.5" spans="1:243">
      <c r="A89" s="230" t="s">
        <v>412</v>
      </c>
      <c r="B89" s="232" t="s">
        <v>413</v>
      </c>
      <c r="C89" s="232" t="s">
        <v>25</v>
      </c>
      <c r="D89" s="233" t="s">
        <v>56</v>
      </c>
      <c r="E89" s="248" t="s">
        <v>414</v>
      </c>
      <c r="F89" s="251">
        <f>VLOOKUP(B89,'[1]附件1-竣工项目'!$B:$F,5,FALSE)</f>
        <v>376.66</v>
      </c>
      <c r="G89" s="248" t="s">
        <v>114</v>
      </c>
      <c r="H89" s="232" t="s">
        <v>51</v>
      </c>
      <c r="I89" s="232" t="s">
        <v>415</v>
      </c>
      <c r="J89" s="247">
        <v>100</v>
      </c>
      <c r="K89" s="247">
        <v>100</v>
      </c>
      <c r="L89" s="247">
        <f t="shared" si="1"/>
        <v>0</v>
      </c>
      <c r="M89" s="268" t="s">
        <v>60</v>
      </c>
      <c r="N89" s="268"/>
      <c r="O89" s="185"/>
      <c r="P89" s="269"/>
      <c r="Q89" s="274"/>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row>
    <row r="90" s="218" customFormat="1" ht="65" customHeight="1" spans="1:243">
      <c r="A90" s="230" t="s">
        <v>416</v>
      </c>
      <c r="B90" s="232" t="s">
        <v>417</v>
      </c>
      <c r="C90" s="232" t="s">
        <v>25</v>
      </c>
      <c r="D90" s="233" t="s">
        <v>56</v>
      </c>
      <c r="E90" s="248" t="s">
        <v>418</v>
      </c>
      <c r="F90" s="251">
        <f>VLOOKUP(B90,'[1]附件1-竣工项目'!$B:$F,5,FALSE)</f>
        <v>1029.74</v>
      </c>
      <c r="G90" s="248" t="s">
        <v>419</v>
      </c>
      <c r="H90" s="232" t="s">
        <v>51</v>
      </c>
      <c r="I90" s="232" t="s">
        <v>420</v>
      </c>
      <c r="J90" s="247">
        <v>100</v>
      </c>
      <c r="K90" s="247">
        <v>100</v>
      </c>
      <c r="L90" s="247">
        <f t="shared" si="1"/>
        <v>0</v>
      </c>
      <c r="M90" s="268" t="s">
        <v>60</v>
      </c>
      <c r="N90" s="268"/>
      <c r="O90" s="185"/>
      <c r="P90" s="269"/>
      <c r="Q90" s="274"/>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row>
    <row r="91" s="218" customFormat="1" ht="48" customHeight="1" spans="1:243">
      <c r="A91" s="230" t="s">
        <v>421</v>
      </c>
      <c r="B91" s="234" t="s">
        <v>422</v>
      </c>
      <c r="C91" s="234" t="s">
        <v>25</v>
      </c>
      <c r="D91" s="233" t="s">
        <v>56</v>
      </c>
      <c r="E91" s="250" t="s">
        <v>423</v>
      </c>
      <c r="F91" s="251">
        <f>VLOOKUP(B91,'[1]附件1-竣工项目'!$B:$F,5,FALSE)</f>
        <v>320.45</v>
      </c>
      <c r="G91" s="234" t="s">
        <v>90</v>
      </c>
      <c r="H91" s="234" t="s">
        <v>51</v>
      </c>
      <c r="I91" s="234" t="s">
        <v>424</v>
      </c>
      <c r="J91" s="247">
        <v>100</v>
      </c>
      <c r="K91" s="247">
        <v>100</v>
      </c>
      <c r="L91" s="247">
        <f t="shared" si="1"/>
        <v>0</v>
      </c>
      <c r="M91" s="268" t="s">
        <v>104</v>
      </c>
      <c r="N91" s="268"/>
      <c r="O91" s="185"/>
      <c r="P91" s="269"/>
      <c r="Q91" s="274"/>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row>
    <row r="92" s="218" customFormat="1" ht="58" customHeight="1" spans="1:243">
      <c r="A92" s="230" t="s">
        <v>425</v>
      </c>
      <c r="B92" s="234" t="s">
        <v>426</v>
      </c>
      <c r="C92" s="234" t="s">
        <v>25</v>
      </c>
      <c r="D92" s="233" t="s">
        <v>56</v>
      </c>
      <c r="E92" s="250" t="s">
        <v>427</v>
      </c>
      <c r="F92" s="251">
        <f>VLOOKUP(B92,'[1]附件1-竣工项目'!$B:$F,5,FALSE)</f>
        <v>209.63</v>
      </c>
      <c r="G92" s="234" t="s">
        <v>58</v>
      </c>
      <c r="H92" s="233" t="s">
        <v>51</v>
      </c>
      <c r="I92" s="234" t="s">
        <v>428</v>
      </c>
      <c r="J92" s="247">
        <v>100</v>
      </c>
      <c r="K92" s="247">
        <v>100</v>
      </c>
      <c r="L92" s="247">
        <f t="shared" si="1"/>
        <v>0</v>
      </c>
      <c r="M92" s="268" t="s">
        <v>104</v>
      </c>
      <c r="N92" s="268"/>
      <c r="O92" s="185"/>
      <c r="P92" s="269"/>
      <c r="Q92" s="274"/>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row>
    <row r="93" s="218" customFormat="1" ht="181" customHeight="1" spans="1:243">
      <c r="A93" s="230" t="s">
        <v>429</v>
      </c>
      <c r="B93" s="275" t="s">
        <v>430</v>
      </c>
      <c r="C93" s="276" t="s">
        <v>25</v>
      </c>
      <c r="D93" s="233" t="s">
        <v>56</v>
      </c>
      <c r="E93" s="281" t="s">
        <v>431</v>
      </c>
      <c r="F93" s="251">
        <f>VLOOKUP(B93,'[1]附件1-竣工项目'!$B:$F,5,FALSE)</f>
        <v>426</v>
      </c>
      <c r="G93" s="275" t="s">
        <v>153</v>
      </c>
      <c r="H93" s="282" t="s">
        <v>51</v>
      </c>
      <c r="I93" s="275" t="s">
        <v>432</v>
      </c>
      <c r="J93" s="247">
        <v>100</v>
      </c>
      <c r="K93" s="247">
        <v>50</v>
      </c>
      <c r="L93" s="247">
        <f t="shared" si="1"/>
        <v>-50</v>
      </c>
      <c r="M93" s="268" t="s">
        <v>104</v>
      </c>
      <c r="N93" s="268"/>
      <c r="O93" s="185"/>
      <c r="P93" s="269"/>
      <c r="Q93" s="274"/>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row>
    <row r="94" s="218" customFormat="1" ht="97" customHeight="1" spans="1:243">
      <c r="A94" s="230" t="s">
        <v>433</v>
      </c>
      <c r="B94" s="233" t="s">
        <v>434</v>
      </c>
      <c r="C94" s="233" t="s">
        <v>25</v>
      </c>
      <c r="D94" s="233" t="s">
        <v>107</v>
      </c>
      <c r="E94" s="236" t="s">
        <v>435</v>
      </c>
      <c r="F94" s="251">
        <f>VLOOKUP(B94,'[1]附件1-竣工项目'!$B:$F,5,FALSE)</f>
        <v>7708.68</v>
      </c>
      <c r="G94" s="233" t="s">
        <v>436</v>
      </c>
      <c r="H94" s="233" t="s">
        <v>51</v>
      </c>
      <c r="I94" s="233" t="s">
        <v>437</v>
      </c>
      <c r="J94" s="247">
        <v>100</v>
      </c>
      <c r="K94" s="247">
        <v>200</v>
      </c>
      <c r="L94" s="247">
        <f t="shared" si="1"/>
        <v>100</v>
      </c>
      <c r="M94" s="271" t="s">
        <v>60</v>
      </c>
      <c r="N94" s="268"/>
      <c r="O94" s="185"/>
      <c r="P94" s="269"/>
      <c r="Q94" s="27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row>
    <row r="95" s="218" customFormat="1" ht="96" customHeight="1" spans="1:243">
      <c r="A95" s="230" t="s">
        <v>438</v>
      </c>
      <c r="B95" s="233" t="s">
        <v>439</v>
      </c>
      <c r="C95" s="233" t="s">
        <v>25</v>
      </c>
      <c r="D95" s="233" t="s">
        <v>107</v>
      </c>
      <c r="E95" s="236" t="s">
        <v>440</v>
      </c>
      <c r="F95" s="251">
        <v>10325</v>
      </c>
      <c r="G95" s="233" t="s">
        <v>163</v>
      </c>
      <c r="H95" s="233" t="s">
        <v>51</v>
      </c>
      <c r="I95" s="233" t="s">
        <v>441</v>
      </c>
      <c r="J95" s="247">
        <v>100</v>
      </c>
      <c r="K95" s="247">
        <v>1200</v>
      </c>
      <c r="L95" s="247">
        <f t="shared" si="1"/>
        <v>1100</v>
      </c>
      <c r="M95" s="271" t="s">
        <v>60</v>
      </c>
      <c r="N95" s="268"/>
      <c r="O95" s="185"/>
      <c r="P95" s="269"/>
      <c r="Q95" s="27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row>
    <row r="96" s="218" customFormat="1" ht="108" spans="1:243">
      <c r="A96" s="230" t="s">
        <v>442</v>
      </c>
      <c r="B96" s="233" t="s">
        <v>443</v>
      </c>
      <c r="C96" s="233" t="s">
        <v>25</v>
      </c>
      <c r="D96" s="233" t="s">
        <v>107</v>
      </c>
      <c r="E96" s="236" t="s">
        <v>444</v>
      </c>
      <c r="F96" s="251">
        <f>VLOOKUP(B96,'[1]附件1-竣工项目'!$B:$F,5,FALSE)</f>
        <v>16098.3</v>
      </c>
      <c r="G96" s="233" t="s">
        <v>176</v>
      </c>
      <c r="H96" s="233" t="s">
        <v>51</v>
      </c>
      <c r="I96" s="233" t="s">
        <v>445</v>
      </c>
      <c r="J96" s="247">
        <v>100</v>
      </c>
      <c r="K96" s="247">
        <v>500</v>
      </c>
      <c r="L96" s="247">
        <f t="shared" si="1"/>
        <v>400</v>
      </c>
      <c r="M96" s="271" t="s">
        <v>60</v>
      </c>
      <c r="N96" s="268"/>
      <c r="O96" s="185"/>
      <c r="P96" s="269"/>
      <c r="Q96" s="27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row>
    <row r="97" s="218" customFormat="1" ht="67" customHeight="1" spans="1:243">
      <c r="A97" s="230" t="s">
        <v>446</v>
      </c>
      <c r="B97" s="233" t="s">
        <v>447</v>
      </c>
      <c r="C97" s="233" t="s">
        <v>25</v>
      </c>
      <c r="D97" s="233" t="s">
        <v>56</v>
      </c>
      <c r="E97" s="248" t="s">
        <v>448</v>
      </c>
      <c r="F97" s="251">
        <f>VLOOKUP(B97,'[1]附件1-竣工项目'!$B:$F,5,FALSE)</f>
        <v>362.9</v>
      </c>
      <c r="G97" s="247" t="s">
        <v>239</v>
      </c>
      <c r="H97" s="232" t="s">
        <v>51</v>
      </c>
      <c r="I97" s="234" t="s">
        <v>449</v>
      </c>
      <c r="J97" s="247">
        <v>97.96</v>
      </c>
      <c r="K97" s="247">
        <v>97.96</v>
      </c>
      <c r="L97" s="247">
        <f t="shared" si="1"/>
        <v>0</v>
      </c>
      <c r="M97" s="268" t="s">
        <v>104</v>
      </c>
      <c r="N97" s="268"/>
      <c r="O97" s="185"/>
      <c r="P97" s="269"/>
      <c r="Q97" s="274"/>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row>
    <row r="98" s="218" customFormat="1" ht="102" customHeight="1" spans="1:243">
      <c r="A98" s="230" t="s">
        <v>450</v>
      </c>
      <c r="B98" s="233" t="s">
        <v>451</v>
      </c>
      <c r="C98" s="233" t="s">
        <v>25</v>
      </c>
      <c r="D98" s="233" t="s">
        <v>206</v>
      </c>
      <c r="E98" s="236" t="s">
        <v>452</v>
      </c>
      <c r="F98" s="251">
        <f>VLOOKUP(B98,'[1]附件1-竣工项目'!$B:$F,5,FALSE)</f>
        <v>276.88</v>
      </c>
      <c r="G98" s="255" t="s">
        <v>239</v>
      </c>
      <c r="H98" s="255" t="s">
        <v>51</v>
      </c>
      <c r="I98" s="255" t="s">
        <v>453</v>
      </c>
      <c r="J98" s="247">
        <v>95.77</v>
      </c>
      <c r="K98" s="247">
        <v>95.77</v>
      </c>
      <c r="L98" s="247">
        <f t="shared" si="1"/>
        <v>0</v>
      </c>
      <c r="M98" s="273" t="s">
        <v>104</v>
      </c>
      <c r="N98" s="268"/>
      <c r="O98" s="185"/>
      <c r="P98" s="269"/>
      <c r="Q98" s="274"/>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row>
    <row r="99" s="218" customFormat="1" ht="81" customHeight="1" spans="1:243">
      <c r="A99" s="230" t="s">
        <v>454</v>
      </c>
      <c r="B99" s="232" t="s">
        <v>455</v>
      </c>
      <c r="C99" s="232" t="s">
        <v>25</v>
      </c>
      <c r="D99" s="233" t="s">
        <v>56</v>
      </c>
      <c r="E99" s="248" t="s">
        <v>456</v>
      </c>
      <c r="F99" s="251">
        <f>VLOOKUP(B99,'[1]附件1-竣工项目'!$B:$F,5,FALSE)</f>
        <v>1108.55</v>
      </c>
      <c r="G99" s="248" t="s">
        <v>403</v>
      </c>
      <c r="H99" s="232" t="s">
        <v>51</v>
      </c>
      <c r="I99" s="232" t="s">
        <v>457</v>
      </c>
      <c r="J99" s="247">
        <v>94</v>
      </c>
      <c r="K99" s="247">
        <v>94</v>
      </c>
      <c r="L99" s="247">
        <f t="shared" si="1"/>
        <v>0</v>
      </c>
      <c r="M99" s="268" t="s">
        <v>60</v>
      </c>
      <c r="N99" s="268"/>
      <c r="O99" s="185"/>
      <c r="P99" s="269"/>
      <c r="Q99" s="274"/>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row>
    <row r="100" s="218" customFormat="1" ht="40.5" spans="1:243">
      <c r="A100" s="230" t="s">
        <v>458</v>
      </c>
      <c r="B100" s="232" t="s">
        <v>459</v>
      </c>
      <c r="C100" s="232" t="s">
        <v>25</v>
      </c>
      <c r="D100" s="233" t="s">
        <v>56</v>
      </c>
      <c r="E100" s="248" t="s">
        <v>460</v>
      </c>
      <c r="F100" s="251">
        <f>VLOOKUP(B100,'[1]附件1-竣工项目'!$B:$F,5,FALSE)</f>
        <v>429.17</v>
      </c>
      <c r="G100" s="248" t="s">
        <v>248</v>
      </c>
      <c r="H100" s="232" t="s">
        <v>51</v>
      </c>
      <c r="I100" s="232" t="s">
        <v>461</v>
      </c>
      <c r="J100" s="247">
        <v>90</v>
      </c>
      <c r="K100" s="247">
        <v>90</v>
      </c>
      <c r="L100" s="247">
        <f t="shared" si="1"/>
        <v>0</v>
      </c>
      <c r="M100" s="268" t="s">
        <v>104</v>
      </c>
      <c r="N100" s="268"/>
      <c r="O100" s="185"/>
      <c r="P100" s="269"/>
      <c r="Q100" s="274"/>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row>
    <row r="101" s="218" customFormat="1" ht="65" customHeight="1" spans="1:243">
      <c r="A101" s="230" t="s">
        <v>462</v>
      </c>
      <c r="B101" s="238" t="s">
        <v>463</v>
      </c>
      <c r="C101" s="233" t="s">
        <v>25</v>
      </c>
      <c r="D101" s="238" t="s">
        <v>142</v>
      </c>
      <c r="E101" s="254" t="s">
        <v>464</v>
      </c>
      <c r="F101" s="251">
        <f>VLOOKUP(B101,'[1]附件1-竣工项目'!$B:$F,5,FALSE)</f>
        <v>392.61</v>
      </c>
      <c r="G101" s="238" t="s">
        <v>239</v>
      </c>
      <c r="H101" s="238" t="s">
        <v>51</v>
      </c>
      <c r="I101" s="238" t="s">
        <v>465</v>
      </c>
      <c r="J101" s="247">
        <v>87</v>
      </c>
      <c r="K101" s="247">
        <v>77.31</v>
      </c>
      <c r="L101" s="247">
        <f t="shared" si="1"/>
        <v>-9.69</v>
      </c>
      <c r="M101" s="268" t="s">
        <v>60</v>
      </c>
      <c r="N101" s="268"/>
      <c r="O101" s="185"/>
      <c r="P101" s="269"/>
      <c r="Q101" s="274"/>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row>
    <row r="102" s="218" customFormat="1" ht="68" customHeight="1" spans="1:243">
      <c r="A102" s="230" t="s">
        <v>466</v>
      </c>
      <c r="B102" s="233" t="s">
        <v>467</v>
      </c>
      <c r="C102" s="233" t="s">
        <v>25</v>
      </c>
      <c r="D102" s="233" t="s">
        <v>56</v>
      </c>
      <c r="E102" s="236" t="s">
        <v>468</v>
      </c>
      <c r="F102" s="251">
        <f>VLOOKUP(B102,'[1]附件1-竣工项目'!$B:$F,5,FALSE)</f>
        <v>310.88</v>
      </c>
      <c r="G102" s="247" t="s">
        <v>239</v>
      </c>
      <c r="H102" s="232" t="s">
        <v>51</v>
      </c>
      <c r="I102" s="234" t="s">
        <v>469</v>
      </c>
      <c r="J102" s="247">
        <v>84.94</v>
      </c>
      <c r="K102" s="247">
        <v>84.94</v>
      </c>
      <c r="L102" s="247">
        <f t="shared" si="1"/>
        <v>0</v>
      </c>
      <c r="M102" s="268" t="s">
        <v>104</v>
      </c>
      <c r="N102" s="268"/>
      <c r="O102" s="185"/>
      <c r="P102" s="269"/>
      <c r="Q102" s="274"/>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row>
    <row r="103" s="218" customFormat="1" ht="40.5" spans="1:243">
      <c r="A103" s="230" t="s">
        <v>470</v>
      </c>
      <c r="B103" s="232" t="s">
        <v>471</v>
      </c>
      <c r="C103" s="232" t="s">
        <v>25</v>
      </c>
      <c r="D103" s="233" t="s">
        <v>56</v>
      </c>
      <c r="E103" s="248" t="s">
        <v>472</v>
      </c>
      <c r="F103" s="251">
        <f>VLOOKUP(B103,'[1]附件1-竣工项目'!$B:$F,5,FALSE)</f>
        <v>576.76</v>
      </c>
      <c r="G103" s="248" t="s">
        <v>473</v>
      </c>
      <c r="H103" s="232" t="s">
        <v>51</v>
      </c>
      <c r="I103" s="232" t="s">
        <v>474</v>
      </c>
      <c r="J103" s="247">
        <v>80</v>
      </c>
      <c r="K103" s="247">
        <v>80</v>
      </c>
      <c r="L103" s="247">
        <f t="shared" si="1"/>
        <v>0</v>
      </c>
      <c r="M103" s="268" t="s">
        <v>60</v>
      </c>
      <c r="N103" s="268"/>
      <c r="O103" s="185"/>
      <c r="P103" s="269"/>
      <c r="Q103" s="274"/>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row>
    <row r="104" s="218" customFormat="1" ht="40.5" spans="1:243">
      <c r="A104" s="230" t="s">
        <v>475</v>
      </c>
      <c r="B104" s="232" t="s">
        <v>476</v>
      </c>
      <c r="C104" s="232" t="s">
        <v>25</v>
      </c>
      <c r="D104" s="233" t="s">
        <v>56</v>
      </c>
      <c r="E104" s="248" t="s">
        <v>477</v>
      </c>
      <c r="F104" s="251">
        <f>VLOOKUP(B104,'[1]附件1-竣工项目'!$B:$F,5,FALSE)</f>
        <v>757.41</v>
      </c>
      <c r="G104" s="248" t="s">
        <v>114</v>
      </c>
      <c r="H104" s="232" t="s">
        <v>51</v>
      </c>
      <c r="I104" s="232" t="s">
        <v>478</v>
      </c>
      <c r="J104" s="247">
        <v>80</v>
      </c>
      <c r="K104" s="247">
        <v>80</v>
      </c>
      <c r="L104" s="247">
        <f t="shared" si="1"/>
        <v>0</v>
      </c>
      <c r="M104" s="268" t="s">
        <v>60</v>
      </c>
      <c r="N104" s="268"/>
      <c r="O104" s="185"/>
      <c r="P104" s="269"/>
      <c r="Q104" s="274"/>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c r="ER104" s="31"/>
      <c r="ES104" s="31"/>
      <c r="ET104" s="31"/>
      <c r="EU104" s="31"/>
      <c r="EV104" s="31"/>
      <c r="EW104" s="31"/>
      <c r="EX104" s="31"/>
      <c r="EY104" s="31"/>
      <c r="EZ104" s="31"/>
      <c r="FA104" s="31"/>
      <c r="FB104" s="31"/>
      <c r="FC104" s="31"/>
      <c r="FD104" s="31"/>
      <c r="FE104" s="31"/>
      <c r="FF104" s="31"/>
      <c r="FG104" s="31"/>
      <c r="FH104" s="31"/>
      <c r="FI104" s="31"/>
      <c r="FJ104" s="31"/>
      <c r="FK104" s="31"/>
      <c r="FL104" s="31"/>
      <c r="FM104" s="31"/>
      <c r="FN104" s="31"/>
      <c r="FO104" s="31"/>
      <c r="FP104" s="31"/>
      <c r="FQ104" s="31"/>
      <c r="FR104" s="31"/>
      <c r="FS104" s="31"/>
      <c r="FT104" s="31"/>
      <c r="FU104" s="31"/>
      <c r="FV104" s="31"/>
      <c r="FW104" s="31"/>
      <c r="FX104" s="31"/>
      <c r="FY104" s="31"/>
      <c r="FZ104" s="31"/>
      <c r="GA104" s="31"/>
      <c r="GB104" s="31"/>
      <c r="GC104" s="31"/>
      <c r="GD104" s="31"/>
      <c r="GE104" s="31"/>
      <c r="GF104" s="31"/>
      <c r="GG104" s="31"/>
      <c r="GH104" s="31"/>
      <c r="GI104" s="31"/>
      <c r="GJ104" s="31"/>
      <c r="GK104" s="31"/>
      <c r="GL104" s="31"/>
      <c r="GM104" s="31"/>
      <c r="GN104" s="31"/>
      <c r="GO104" s="31"/>
      <c r="GP104" s="31"/>
      <c r="GQ104" s="31"/>
      <c r="GR104" s="31"/>
      <c r="GS104" s="31"/>
      <c r="GT104" s="31"/>
      <c r="GU104" s="31"/>
      <c r="GV104" s="31"/>
      <c r="GW104" s="31"/>
      <c r="GX104" s="31"/>
      <c r="GY104" s="31"/>
      <c r="GZ104" s="31"/>
      <c r="HA104" s="31"/>
      <c r="HB104" s="31"/>
      <c r="HC104" s="31"/>
      <c r="HD104" s="31"/>
      <c r="HE104" s="31"/>
      <c r="HF104" s="31"/>
      <c r="HG104" s="31"/>
      <c r="HH104" s="31"/>
      <c r="HI104" s="31"/>
      <c r="HJ104" s="31"/>
      <c r="HK104" s="31"/>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row>
    <row r="105" s="218" customFormat="1" ht="59" customHeight="1" spans="1:243">
      <c r="A105" s="230" t="s">
        <v>479</v>
      </c>
      <c r="B105" s="233" t="s">
        <v>480</v>
      </c>
      <c r="C105" s="233" t="s">
        <v>25</v>
      </c>
      <c r="D105" s="233" t="s">
        <v>56</v>
      </c>
      <c r="E105" s="236" t="s">
        <v>481</v>
      </c>
      <c r="F105" s="251">
        <f>VLOOKUP(B105,'[1]附件1-竣工项目'!$B:$F,5,FALSE)</f>
        <v>630.03</v>
      </c>
      <c r="G105" s="233" t="s">
        <v>114</v>
      </c>
      <c r="H105" s="233" t="s">
        <v>51</v>
      </c>
      <c r="I105" s="247" t="s">
        <v>482</v>
      </c>
      <c r="J105" s="247">
        <v>80</v>
      </c>
      <c r="K105" s="247">
        <v>80</v>
      </c>
      <c r="L105" s="247">
        <f t="shared" si="1"/>
        <v>0</v>
      </c>
      <c r="M105" s="268" t="s">
        <v>60</v>
      </c>
      <c r="N105" s="268"/>
      <c r="O105" s="185"/>
      <c r="P105" s="269"/>
      <c r="Q105" s="274"/>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c r="ER105" s="31"/>
      <c r="ES105" s="31"/>
      <c r="ET105" s="31"/>
      <c r="EU105" s="31"/>
      <c r="EV105" s="31"/>
      <c r="EW105" s="31"/>
      <c r="EX105" s="31"/>
      <c r="EY105" s="31"/>
      <c r="EZ105" s="31"/>
      <c r="FA105" s="31"/>
      <c r="FB105" s="31"/>
      <c r="FC105" s="31"/>
      <c r="FD105" s="31"/>
      <c r="FE105" s="31"/>
      <c r="FF105" s="31"/>
      <c r="FG105" s="31"/>
      <c r="FH105" s="31"/>
      <c r="FI105" s="31"/>
      <c r="FJ105" s="31"/>
      <c r="FK105" s="31"/>
      <c r="FL105" s="31"/>
      <c r="FM105" s="31"/>
      <c r="FN105" s="31"/>
      <c r="FO105" s="31"/>
      <c r="FP105" s="31"/>
      <c r="FQ105" s="31"/>
      <c r="FR105" s="31"/>
      <c r="FS105" s="31"/>
      <c r="FT105" s="31"/>
      <c r="FU105" s="31"/>
      <c r="FV105" s="31"/>
      <c r="FW105" s="31"/>
      <c r="FX105" s="31"/>
      <c r="FY105" s="31"/>
      <c r="FZ105" s="31"/>
      <c r="GA105" s="31"/>
      <c r="GB105" s="31"/>
      <c r="GC105" s="31"/>
      <c r="GD105" s="31"/>
      <c r="GE105" s="31"/>
      <c r="GF105" s="31"/>
      <c r="GG105" s="31"/>
      <c r="GH105" s="31"/>
      <c r="GI105" s="31"/>
      <c r="GJ105" s="31"/>
      <c r="GK105" s="31"/>
      <c r="GL105" s="31"/>
      <c r="GM105" s="31"/>
      <c r="GN105" s="31"/>
      <c r="GO105" s="31"/>
      <c r="GP105" s="31"/>
      <c r="GQ105" s="31"/>
      <c r="GR105" s="31"/>
      <c r="GS105" s="31"/>
      <c r="GT105" s="31"/>
      <c r="GU105" s="31"/>
      <c r="GV105" s="31"/>
      <c r="GW105" s="31"/>
      <c r="GX105" s="31"/>
      <c r="GY105" s="31"/>
      <c r="GZ105" s="31"/>
      <c r="HA105" s="31"/>
      <c r="HB105" s="31"/>
      <c r="HC105" s="31"/>
      <c r="HD105" s="31"/>
      <c r="HE105" s="31"/>
      <c r="HF105" s="31"/>
      <c r="HG105" s="31"/>
      <c r="HH105" s="31"/>
      <c r="HI105" s="31"/>
      <c r="HJ105" s="31"/>
      <c r="HK105" s="31"/>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row>
    <row r="106" s="218" customFormat="1" ht="69" customHeight="1" spans="1:243">
      <c r="A106" s="230" t="s">
        <v>483</v>
      </c>
      <c r="B106" s="233" t="s">
        <v>484</v>
      </c>
      <c r="C106" s="233" t="s">
        <v>25</v>
      </c>
      <c r="D106" s="233" t="s">
        <v>56</v>
      </c>
      <c r="E106" s="236" t="s">
        <v>485</v>
      </c>
      <c r="F106" s="251">
        <f>VLOOKUP(B106,'[1]附件1-竣工项目'!$B:$F,5,FALSE)</f>
        <v>735.75</v>
      </c>
      <c r="G106" s="233" t="s">
        <v>144</v>
      </c>
      <c r="H106" s="233" t="s">
        <v>51</v>
      </c>
      <c r="I106" s="247" t="s">
        <v>486</v>
      </c>
      <c r="J106" s="247">
        <v>80</v>
      </c>
      <c r="K106" s="247">
        <v>80</v>
      </c>
      <c r="L106" s="247">
        <f t="shared" si="1"/>
        <v>0</v>
      </c>
      <c r="M106" s="268" t="s">
        <v>60</v>
      </c>
      <c r="N106" s="268"/>
      <c r="O106" s="185"/>
      <c r="P106" s="269"/>
      <c r="Q106" s="274"/>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row>
    <row r="107" s="218" customFormat="1" ht="143" customHeight="1" spans="1:243">
      <c r="A107" s="230" t="s">
        <v>487</v>
      </c>
      <c r="B107" s="234" t="s">
        <v>488</v>
      </c>
      <c r="C107" s="233" t="s">
        <v>25</v>
      </c>
      <c r="D107" s="233" t="s">
        <v>56</v>
      </c>
      <c r="E107" s="248" t="s">
        <v>489</v>
      </c>
      <c r="F107" s="251">
        <f>VLOOKUP(B107,'[1]附件1-竣工项目'!$B:$F,5,FALSE)</f>
        <v>462.17</v>
      </c>
      <c r="G107" s="234" t="s">
        <v>70</v>
      </c>
      <c r="H107" s="234" t="s">
        <v>51</v>
      </c>
      <c r="I107" s="234" t="s">
        <v>490</v>
      </c>
      <c r="J107" s="247">
        <v>77.55</v>
      </c>
      <c r="K107" s="247">
        <v>77.55</v>
      </c>
      <c r="L107" s="247">
        <f t="shared" si="1"/>
        <v>0</v>
      </c>
      <c r="M107" s="268" t="s">
        <v>104</v>
      </c>
      <c r="N107" s="268"/>
      <c r="O107" s="185"/>
      <c r="P107" s="269"/>
      <c r="Q107" s="274"/>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row>
    <row r="108" s="218" customFormat="1" ht="84" customHeight="1" spans="1:243">
      <c r="A108" s="230" t="s">
        <v>491</v>
      </c>
      <c r="B108" s="232" t="s">
        <v>492</v>
      </c>
      <c r="C108" s="232" t="s">
        <v>25</v>
      </c>
      <c r="D108" s="233" t="s">
        <v>56</v>
      </c>
      <c r="E108" s="248" t="s">
        <v>493</v>
      </c>
      <c r="F108" s="251">
        <f>VLOOKUP(B108,'[1]附件1-竣工项目'!$B:$F,5,FALSE)</f>
        <v>2897.38</v>
      </c>
      <c r="G108" s="248" t="s">
        <v>124</v>
      </c>
      <c r="H108" s="232" t="s">
        <v>51</v>
      </c>
      <c r="I108" s="232" t="s">
        <v>494</v>
      </c>
      <c r="J108" s="247">
        <v>70</v>
      </c>
      <c r="K108" s="247">
        <v>70</v>
      </c>
      <c r="L108" s="247">
        <f t="shared" si="1"/>
        <v>0</v>
      </c>
      <c r="M108" s="268" t="s">
        <v>60</v>
      </c>
      <c r="N108" s="268"/>
      <c r="O108" s="185"/>
      <c r="P108" s="269"/>
      <c r="Q108" s="274"/>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row>
    <row r="109" s="218" customFormat="1" ht="88" customHeight="1" spans="1:243">
      <c r="A109" s="230" t="s">
        <v>495</v>
      </c>
      <c r="B109" s="232" t="s">
        <v>496</v>
      </c>
      <c r="C109" s="232" t="s">
        <v>25</v>
      </c>
      <c r="D109" s="233" t="s">
        <v>56</v>
      </c>
      <c r="E109" s="248" t="s">
        <v>497</v>
      </c>
      <c r="F109" s="251">
        <f>VLOOKUP(B109,'[1]附件1-竣工项目'!$B:$F,5,FALSE)</f>
        <v>281.63</v>
      </c>
      <c r="G109" s="248" t="s">
        <v>344</v>
      </c>
      <c r="H109" s="232" t="s">
        <v>51</v>
      </c>
      <c r="I109" s="232" t="s">
        <v>498</v>
      </c>
      <c r="J109" s="247">
        <v>65</v>
      </c>
      <c r="K109" s="247">
        <v>65</v>
      </c>
      <c r="L109" s="247">
        <f t="shared" si="1"/>
        <v>0</v>
      </c>
      <c r="M109" s="268" t="s">
        <v>104</v>
      </c>
      <c r="N109" s="268"/>
      <c r="O109" s="185"/>
      <c r="P109" s="269"/>
      <c r="Q109" s="274"/>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c r="ER109" s="31"/>
      <c r="ES109" s="31"/>
      <c r="ET109" s="31"/>
      <c r="EU109" s="31"/>
      <c r="EV109" s="31"/>
      <c r="EW109" s="31"/>
      <c r="EX109" s="31"/>
      <c r="EY109" s="31"/>
      <c r="EZ109" s="31"/>
      <c r="FA109" s="31"/>
      <c r="FB109" s="31"/>
      <c r="FC109" s="31"/>
      <c r="FD109" s="31"/>
      <c r="FE109" s="31"/>
      <c r="FF109" s="31"/>
      <c r="FG109" s="31"/>
      <c r="FH109" s="31"/>
      <c r="FI109" s="31"/>
      <c r="FJ109" s="31"/>
      <c r="FK109" s="31"/>
      <c r="FL109" s="31"/>
      <c r="FM109" s="31"/>
      <c r="FN109" s="31"/>
      <c r="FO109" s="31"/>
      <c r="FP109" s="31"/>
      <c r="FQ109" s="31"/>
      <c r="FR109" s="31"/>
      <c r="FS109" s="31"/>
      <c r="FT109" s="31"/>
      <c r="FU109" s="31"/>
      <c r="FV109" s="31"/>
      <c r="FW109" s="31"/>
      <c r="FX109" s="31"/>
      <c r="FY109" s="31"/>
      <c r="FZ109" s="31"/>
      <c r="GA109" s="31"/>
      <c r="GB109" s="31"/>
      <c r="GC109" s="31"/>
      <c r="GD109" s="31"/>
      <c r="GE109" s="31"/>
      <c r="GF109" s="31"/>
      <c r="GG109" s="31"/>
      <c r="GH109" s="31"/>
      <c r="GI109" s="31"/>
      <c r="GJ109" s="31"/>
      <c r="GK109" s="31"/>
      <c r="GL109" s="31"/>
      <c r="GM109" s="31"/>
      <c r="GN109" s="31"/>
      <c r="GO109" s="31"/>
      <c r="GP109" s="31"/>
      <c r="GQ109" s="31"/>
      <c r="GR109" s="31"/>
      <c r="GS109" s="31"/>
      <c r="GT109" s="31"/>
      <c r="GU109" s="31"/>
      <c r="GV109" s="31"/>
      <c r="GW109" s="31"/>
      <c r="GX109" s="31"/>
      <c r="GY109" s="31"/>
      <c r="GZ109" s="31"/>
      <c r="HA109" s="31"/>
      <c r="HB109" s="31"/>
      <c r="HC109" s="31"/>
      <c r="HD109" s="31"/>
      <c r="HE109" s="31"/>
      <c r="HF109" s="31"/>
      <c r="HG109" s="31"/>
      <c r="HH109" s="31"/>
      <c r="HI109" s="31"/>
      <c r="HJ109" s="31"/>
      <c r="HK109" s="31"/>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row>
    <row r="110" s="218" customFormat="1" ht="81" customHeight="1" spans="1:243">
      <c r="A110" s="230" t="s">
        <v>499</v>
      </c>
      <c r="B110" s="233" t="s">
        <v>500</v>
      </c>
      <c r="C110" s="234" t="s">
        <v>25</v>
      </c>
      <c r="D110" s="233" t="s">
        <v>56</v>
      </c>
      <c r="E110" s="250" t="s">
        <v>501</v>
      </c>
      <c r="F110" s="251">
        <f>VLOOKUP(B110,'[1]附件1-竣工项目'!$B:$F,5,FALSE)</f>
        <v>455.18</v>
      </c>
      <c r="G110" s="247" t="s">
        <v>144</v>
      </c>
      <c r="H110" s="232" t="s">
        <v>51</v>
      </c>
      <c r="I110" s="234" t="s">
        <v>502</v>
      </c>
      <c r="J110" s="247">
        <v>65</v>
      </c>
      <c r="K110" s="247">
        <v>65</v>
      </c>
      <c r="L110" s="247">
        <f t="shared" si="1"/>
        <v>0</v>
      </c>
      <c r="M110" s="268" t="s">
        <v>104</v>
      </c>
      <c r="N110" s="268"/>
      <c r="O110" s="185"/>
      <c r="P110" s="269"/>
      <c r="Q110" s="274"/>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row>
    <row r="111" s="218" customFormat="1" ht="40.5" spans="1:243">
      <c r="A111" s="230" t="s">
        <v>503</v>
      </c>
      <c r="B111" s="232" t="s">
        <v>504</v>
      </c>
      <c r="C111" s="232" t="s">
        <v>25</v>
      </c>
      <c r="D111" s="233" t="s">
        <v>56</v>
      </c>
      <c r="E111" s="248" t="s">
        <v>505</v>
      </c>
      <c r="F111" s="251">
        <f>VLOOKUP(B111,'[1]附件1-竣工项目'!$B:$F,5,FALSE)</f>
        <v>320</v>
      </c>
      <c r="G111" s="248" t="s">
        <v>506</v>
      </c>
      <c r="H111" s="232" t="s">
        <v>51</v>
      </c>
      <c r="I111" s="232" t="s">
        <v>507</v>
      </c>
      <c r="J111" s="247">
        <v>64</v>
      </c>
      <c r="K111" s="247">
        <v>64</v>
      </c>
      <c r="L111" s="247">
        <f t="shared" si="1"/>
        <v>0</v>
      </c>
      <c r="M111" s="268" t="s">
        <v>104</v>
      </c>
      <c r="N111" s="268"/>
      <c r="O111" s="185"/>
      <c r="P111" s="269"/>
      <c r="Q111" s="274"/>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c r="ER111" s="31"/>
      <c r="ES111" s="31"/>
      <c r="ET111" s="31"/>
      <c r="EU111" s="31"/>
      <c r="EV111" s="31"/>
      <c r="EW111" s="31"/>
      <c r="EX111" s="31"/>
      <c r="EY111" s="31"/>
      <c r="EZ111" s="31"/>
      <c r="FA111" s="31"/>
      <c r="FB111" s="31"/>
      <c r="FC111" s="31"/>
      <c r="FD111" s="31"/>
      <c r="FE111" s="31"/>
      <c r="FF111" s="31"/>
      <c r="FG111" s="31"/>
      <c r="FH111" s="31"/>
      <c r="FI111" s="31"/>
      <c r="FJ111" s="31"/>
      <c r="FK111" s="31"/>
      <c r="FL111" s="31"/>
      <c r="FM111" s="31"/>
      <c r="FN111" s="31"/>
      <c r="FO111" s="31"/>
      <c r="FP111" s="31"/>
      <c r="FQ111" s="31"/>
      <c r="FR111" s="31"/>
      <c r="FS111" s="31"/>
      <c r="FT111" s="31"/>
      <c r="FU111" s="31"/>
      <c r="FV111" s="31"/>
      <c r="FW111" s="31"/>
      <c r="FX111" s="31"/>
      <c r="FY111" s="31"/>
      <c r="FZ111" s="31"/>
      <c r="GA111" s="31"/>
      <c r="GB111" s="31"/>
      <c r="GC111" s="31"/>
      <c r="GD111" s="31"/>
      <c r="GE111" s="31"/>
      <c r="GF111" s="31"/>
      <c r="GG111" s="31"/>
      <c r="GH111" s="31"/>
      <c r="GI111" s="31"/>
      <c r="GJ111" s="31"/>
      <c r="GK111" s="31"/>
      <c r="GL111" s="31"/>
      <c r="GM111" s="31"/>
      <c r="GN111" s="31"/>
      <c r="GO111" s="31"/>
      <c r="GP111" s="31"/>
      <c r="GQ111" s="31"/>
      <c r="GR111" s="31"/>
      <c r="GS111" s="31"/>
      <c r="GT111" s="31"/>
      <c r="GU111" s="31"/>
      <c r="GV111" s="31"/>
      <c r="GW111" s="31"/>
      <c r="GX111" s="31"/>
      <c r="GY111" s="31"/>
      <c r="GZ111" s="31"/>
      <c r="HA111" s="31"/>
      <c r="HB111" s="31"/>
      <c r="HC111" s="31"/>
      <c r="HD111" s="31"/>
      <c r="HE111" s="31"/>
      <c r="HF111" s="31"/>
      <c r="HG111" s="31"/>
      <c r="HH111" s="31"/>
      <c r="HI111" s="31"/>
      <c r="HJ111" s="31"/>
      <c r="HK111" s="31"/>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row>
    <row r="112" s="218" customFormat="1" ht="72" customHeight="1" spans="1:243">
      <c r="A112" s="230" t="s">
        <v>508</v>
      </c>
      <c r="B112" s="234" t="s">
        <v>509</v>
      </c>
      <c r="C112" s="233" t="s">
        <v>25</v>
      </c>
      <c r="D112" s="233" t="s">
        <v>56</v>
      </c>
      <c r="E112" s="250" t="s">
        <v>510</v>
      </c>
      <c r="F112" s="251">
        <f>VLOOKUP(B112,'[1]附件1-竣工项目'!$B:$F,5,FALSE)</f>
        <v>800</v>
      </c>
      <c r="G112" s="247" t="s">
        <v>114</v>
      </c>
      <c r="H112" s="232" t="s">
        <v>51</v>
      </c>
      <c r="I112" s="234" t="s">
        <v>511</v>
      </c>
      <c r="J112" s="247">
        <v>60</v>
      </c>
      <c r="K112" s="247">
        <v>60</v>
      </c>
      <c r="L112" s="247">
        <f t="shared" si="1"/>
        <v>0</v>
      </c>
      <c r="M112" s="268" t="s">
        <v>92</v>
      </c>
      <c r="N112" s="268"/>
      <c r="O112" s="185"/>
      <c r="P112" s="269"/>
      <c r="Q112" s="274"/>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c r="ER112" s="31"/>
      <c r="ES112" s="31"/>
      <c r="ET112" s="31"/>
      <c r="EU112" s="31"/>
      <c r="EV112" s="31"/>
      <c r="EW112" s="31"/>
      <c r="EX112" s="31"/>
      <c r="EY112" s="31"/>
      <c r="EZ112" s="31"/>
      <c r="FA112" s="31"/>
      <c r="FB112" s="31"/>
      <c r="FC112" s="31"/>
      <c r="FD112" s="31"/>
      <c r="FE112" s="31"/>
      <c r="FF112" s="31"/>
      <c r="FG112" s="31"/>
      <c r="FH112" s="31"/>
      <c r="FI112" s="31"/>
      <c r="FJ112" s="31"/>
      <c r="FK112" s="31"/>
      <c r="FL112" s="31"/>
      <c r="FM112" s="31"/>
      <c r="FN112" s="31"/>
      <c r="FO112" s="31"/>
      <c r="FP112" s="31"/>
      <c r="FQ112" s="31"/>
      <c r="FR112" s="31"/>
      <c r="FS112" s="31"/>
      <c r="FT112" s="31"/>
      <c r="FU112" s="31"/>
      <c r="FV112" s="31"/>
      <c r="FW112" s="31"/>
      <c r="FX112" s="31"/>
      <c r="FY112" s="31"/>
      <c r="FZ112" s="31"/>
      <c r="GA112" s="31"/>
      <c r="GB112" s="31"/>
      <c r="GC112" s="31"/>
      <c r="GD112" s="31"/>
      <c r="GE112" s="31"/>
      <c r="GF112" s="31"/>
      <c r="GG112" s="31"/>
      <c r="GH112" s="31"/>
      <c r="GI112" s="31"/>
      <c r="GJ112" s="31"/>
      <c r="GK112" s="31"/>
      <c r="GL112" s="31"/>
      <c r="GM112" s="31"/>
      <c r="GN112" s="31"/>
      <c r="GO112" s="31"/>
      <c r="GP112" s="31"/>
      <c r="GQ112" s="31"/>
      <c r="GR112" s="31"/>
      <c r="GS112" s="31"/>
      <c r="GT112" s="31"/>
      <c r="GU112" s="31"/>
      <c r="GV112" s="31"/>
      <c r="GW112" s="31"/>
      <c r="GX112" s="31"/>
      <c r="GY112" s="31"/>
      <c r="GZ112" s="31"/>
      <c r="HA112" s="31"/>
      <c r="HB112" s="31"/>
      <c r="HC112" s="31"/>
      <c r="HD112" s="31"/>
      <c r="HE112" s="31"/>
      <c r="HF112" s="31"/>
      <c r="HG112" s="31"/>
      <c r="HH112" s="31"/>
      <c r="HI112" s="31"/>
      <c r="HJ112" s="31"/>
      <c r="HK112" s="31"/>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row>
    <row r="113" s="218" customFormat="1" ht="58" customHeight="1" spans="1:243">
      <c r="A113" s="230" t="s">
        <v>512</v>
      </c>
      <c r="B113" s="233" t="s">
        <v>513</v>
      </c>
      <c r="C113" s="233" t="s">
        <v>25</v>
      </c>
      <c r="D113" s="233" t="s">
        <v>206</v>
      </c>
      <c r="E113" s="236" t="s">
        <v>514</v>
      </c>
      <c r="F113" s="251">
        <f>VLOOKUP(B113,'[1]附件1-竣工项目'!$B:$F,5,FALSE)</f>
        <v>315.06</v>
      </c>
      <c r="G113" s="255" t="s">
        <v>109</v>
      </c>
      <c r="H113" s="255" t="s">
        <v>51</v>
      </c>
      <c r="I113" s="255" t="s">
        <v>515</v>
      </c>
      <c r="J113" s="247">
        <v>59.42</v>
      </c>
      <c r="K113" s="247">
        <v>59.42</v>
      </c>
      <c r="L113" s="247">
        <f t="shared" si="1"/>
        <v>0</v>
      </c>
      <c r="M113" s="272" t="s">
        <v>92</v>
      </c>
      <c r="N113" s="268"/>
      <c r="O113" s="185"/>
      <c r="P113" s="269"/>
      <c r="Q113" s="274"/>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c r="ER113" s="31"/>
      <c r="ES113" s="31"/>
      <c r="ET113" s="31"/>
      <c r="EU113" s="31"/>
      <c r="EV113" s="31"/>
      <c r="EW113" s="31"/>
      <c r="EX113" s="31"/>
      <c r="EY113" s="31"/>
      <c r="EZ113" s="31"/>
      <c r="FA113" s="31"/>
      <c r="FB113" s="31"/>
      <c r="FC113" s="31"/>
      <c r="FD113" s="31"/>
      <c r="FE113" s="31"/>
      <c r="FF113" s="31"/>
      <c r="FG113" s="31"/>
      <c r="FH113" s="31"/>
      <c r="FI113" s="31"/>
      <c r="FJ113" s="31"/>
      <c r="FK113" s="31"/>
      <c r="FL113" s="31"/>
      <c r="FM113" s="31"/>
      <c r="FN113" s="31"/>
      <c r="FO113" s="31"/>
      <c r="FP113" s="31"/>
      <c r="FQ113" s="31"/>
      <c r="FR113" s="31"/>
      <c r="FS113" s="31"/>
      <c r="FT113" s="31"/>
      <c r="FU113" s="31"/>
      <c r="FV113" s="31"/>
      <c r="FW113" s="31"/>
      <c r="FX113" s="31"/>
      <c r="FY113" s="31"/>
      <c r="FZ113" s="31"/>
      <c r="GA113" s="31"/>
      <c r="GB113" s="31"/>
      <c r="GC113" s="31"/>
      <c r="GD113" s="31"/>
      <c r="GE113" s="31"/>
      <c r="GF113" s="31"/>
      <c r="GG113" s="31"/>
      <c r="GH113" s="31"/>
      <c r="GI113" s="31"/>
      <c r="GJ113" s="31"/>
      <c r="GK113" s="31"/>
      <c r="GL113" s="31"/>
      <c r="GM113" s="31"/>
      <c r="GN113" s="31"/>
      <c r="GO113" s="31"/>
      <c r="GP113" s="31"/>
      <c r="GQ113" s="31"/>
      <c r="GR113" s="31"/>
      <c r="GS113" s="31"/>
      <c r="GT113" s="31"/>
      <c r="GU113" s="31"/>
      <c r="GV113" s="31"/>
      <c r="GW113" s="31"/>
      <c r="GX113" s="31"/>
      <c r="GY113" s="31"/>
      <c r="GZ113" s="31"/>
      <c r="HA113" s="31"/>
      <c r="HB113" s="31"/>
      <c r="HC113" s="31"/>
      <c r="HD113" s="31"/>
      <c r="HE113" s="31"/>
      <c r="HF113" s="31"/>
      <c r="HG113" s="31"/>
      <c r="HH113" s="31"/>
      <c r="HI113" s="31"/>
      <c r="HJ113" s="31"/>
      <c r="HK113" s="31"/>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row>
    <row r="114" s="218" customFormat="1" ht="49" customHeight="1" spans="1:243">
      <c r="A114" s="230" t="s">
        <v>516</v>
      </c>
      <c r="B114" s="232" t="s">
        <v>517</v>
      </c>
      <c r="C114" s="232" t="s">
        <v>25</v>
      </c>
      <c r="D114" s="233" t="s">
        <v>56</v>
      </c>
      <c r="E114" s="248" t="s">
        <v>518</v>
      </c>
      <c r="F114" s="251">
        <f>VLOOKUP(B114,'[1]附件1-竣工项目'!$B:$F,5,FALSE)</f>
        <v>151.94</v>
      </c>
      <c r="G114" s="248" t="s">
        <v>473</v>
      </c>
      <c r="H114" s="232" t="s">
        <v>51</v>
      </c>
      <c r="I114" s="232" t="s">
        <v>519</v>
      </c>
      <c r="J114" s="247">
        <v>57</v>
      </c>
      <c r="K114" s="247">
        <v>57</v>
      </c>
      <c r="L114" s="247">
        <f t="shared" si="1"/>
        <v>0</v>
      </c>
      <c r="M114" s="268" t="s">
        <v>104</v>
      </c>
      <c r="N114" s="268"/>
      <c r="O114" s="185"/>
      <c r="P114" s="269"/>
      <c r="Q114" s="274"/>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c r="ER114" s="31"/>
      <c r="ES114" s="31"/>
      <c r="ET114" s="31"/>
      <c r="EU114" s="31"/>
      <c r="EV114" s="31"/>
      <c r="EW114" s="31"/>
      <c r="EX114" s="31"/>
      <c r="EY114" s="31"/>
      <c r="EZ114" s="31"/>
      <c r="FA114" s="31"/>
      <c r="FB114" s="31"/>
      <c r="FC114" s="31"/>
      <c r="FD114" s="31"/>
      <c r="FE114" s="31"/>
      <c r="FF114" s="31"/>
      <c r="FG114" s="31"/>
      <c r="FH114" s="31"/>
      <c r="FI114" s="31"/>
      <c r="FJ114" s="31"/>
      <c r="FK114" s="31"/>
      <c r="FL114" s="31"/>
      <c r="FM114" s="31"/>
      <c r="FN114" s="31"/>
      <c r="FO114" s="31"/>
      <c r="FP114" s="31"/>
      <c r="FQ114" s="31"/>
      <c r="FR114" s="31"/>
      <c r="FS114" s="31"/>
      <c r="FT114" s="31"/>
      <c r="FU114" s="31"/>
      <c r="FV114" s="31"/>
      <c r="FW114" s="31"/>
      <c r="FX114" s="31"/>
      <c r="FY114" s="31"/>
      <c r="FZ114" s="31"/>
      <c r="GA114" s="31"/>
      <c r="GB114" s="31"/>
      <c r="GC114" s="31"/>
      <c r="GD114" s="31"/>
      <c r="GE114" s="31"/>
      <c r="GF114" s="31"/>
      <c r="GG114" s="31"/>
      <c r="GH114" s="31"/>
      <c r="GI114" s="31"/>
      <c r="GJ114" s="31"/>
      <c r="GK114" s="31"/>
      <c r="GL114" s="31"/>
      <c r="GM114" s="31"/>
      <c r="GN114" s="31"/>
      <c r="GO114" s="31"/>
      <c r="GP114" s="31"/>
      <c r="GQ114" s="31"/>
      <c r="GR114" s="31"/>
      <c r="GS114" s="31"/>
      <c r="GT114" s="31"/>
      <c r="GU114" s="31"/>
      <c r="GV114" s="31"/>
      <c r="GW114" s="31"/>
      <c r="GX114" s="31"/>
      <c r="GY114" s="31"/>
      <c r="GZ114" s="31"/>
      <c r="HA114" s="31"/>
      <c r="HB114" s="31"/>
      <c r="HC114" s="31"/>
      <c r="HD114" s="31"/>
      <c r="HE114" s="31"/>
      <c r="HF114" s="31"/>
      <c r="HG114" s="31"/>
      <c r="HH114" s="31"/>
      <c r="HI114" s="31"/>
      <c r="HJ114" s="31"/>
      <c r="HK114" s="31"/>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row>
    <row r="115" s="218" customFormat="1" ht="54" customHeight="1" spans="1:243">
      <c r="A115" s="230" t="s">
        <v>520</v>
      </c>
      <c r="B115" s="233" t="s">
        <v>521</v>
      </c>
      <c r="C115" s="233" t="s">
        <v>25</v>
      </c>
      <c r="D115" s="233" t="s">
        <v>56</v>
      </c>
      <c r="E115" s="236" t="s">
        <v>522</v>
      </c>
      <c r="F115" s="251">
        <f>VLOOKUP(B115,'[1]附件1-竣工项目'!$B:$F,5,FALSE)</f>
        <v>408.38</v>
      </c>
      <c r="G115" s="233" t="s">
        <v>144</v>
      </c>
      <c r="H115" s="233" t="s">
        <v>51</v>
      </c>
      <c r="I115" s="247" t="s">
        <v>523</v>
      </c>
      <c r="J115" s="247">
        <v>56</v>
      </c>
      <c r="K115" s="247">
        <v>20</v>
      </c>
      <c r="L115" s="247">
        <f t="shared" si="1"/>
        <v>-36</v>
      </c>
      <c r="M115" s="268" t="s">
        <v>104</v>
      </c>
      <c r="N115" s="268"/>
      <c r="O115" s="185"/>
      <c r="P115" s="269"/>
      <c r="Q115" s="274"/>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c r="ER115" s="31"/>
      <c r="ES115" s="31"/>
      <c r="ET115" s="31"/>
      <c r="EU115" s="31"/>
      <c r="EV115" s="31"/>
      <c r="EW115" s="31"/>
      <c r="EX115" s="31"/>
      <c r="EY115" s="31"/>
      <c r="EZ115" s="31"/>
      <c r="FA115" s="31"/>
      <c r="FB115" s="31"/>
      <c r="FC115" s="31"/>
      <c r="FD115" s="31"/>
      <c r="FE115" s="31"/>
      <c r="FF115" s="31"/>
      <c r="FG115" s="31"/>
      <c r="FH115" s="31"/>
      <c r="FI115" s="31"/>
      <c r="FJ115" s="31"/>
      <c r="FK115" s="31"/>
      <c r="FL115" s="31"/>
      <c r="FM115" s="31"/>
      <c r="FN115" s="31"/>
      <c r="FO115" s="31"/>
      <c r="FP115" s="31"/>
      <c r="FQ115" s="31"/>
      <c r="FR115" s="31"/>
      <c r="FS115" s="31"/>
      <c r="FT115" s="31"/>
      <c r="FU115" s="31"/>
      <c r="FV115" s="31"/>
      <c r="FW115" s="31"/>
      <c r="FX115" s="31"/>
      <c r="FY115" s="31"/>
      <c r="FZ115" s="31"/>
      <c r="GA115" s="31"/>
      <c r="GB115" s="31"/>
      <c r="GC115" s="31"/>
      <c r="GD115" s="31"/>
      <c r="GE115" s="31"/>
      <c r="GF115" s="31"/>
      <c r="GG115" s="31"/>
      <c r="GH115" s="31"/>
      <c r="GI115" s="31"/>
      <c r="GJ115" s="31"/>
      <c r="GK115" s="31"/>
      <c r="GL115" s="31"/>
      <c r="GM115" s="31"/>
      <c r="GN115" s="31"/>
      <c r="GO115" s="31"/>
      <c r="GP115" s="31"/>
      <c r="GQ115" s="31"/>
      <c r="GR115" s="31"/>
      <c r="GS115" s="31"/>
      <c r="GT115" s="31"/>
      <c r="GU115" s="31"/>
      <c r="GV115" s="31"/>
      <c r="GW115" s="31"/>
      <c r="GX115" s="31"/>
      <c r="GY115" s="31"/>
      <c r="GZ115" s="31"/>
      <c r="HA115" s="31"/>
      <c r="HB115" s="31"/>
      <c r="HC115" s="31"/>
      <c r="HD115" s="31"/>
      <c r="HE115" s="31"/>
      <c r="HF115" s="31"/>
      <c r="HG115" s="31"/>
      <c r="HH115" s="31"/>
      <c r="HI115" s="31"/>
      <c r="HJ115" s="31"/>
      <c r="HK115" s="31"/>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row>
    <row r="116" s="218" customFormat="1" ht="51" customHeight="1" spans="1:243">
      <c r="A116" s="230" t="s">
        <v>524</v>
      </c>
      <c r="B116" s="233" t="s">
        <v>525</v>
      </c>
      <c r="C116" s="233" t="s">
        <v>25</v>
      </c>
      <c r="D116" s="233" t="s">
        <v>206</v>
      </c>
      <c r="E116" s="236" t="s">
        <v>526</v>
      </c>
      <c r="F116" s="251">
        <f>VLOOKUP(B116,'[1]附件1-竣工项目'!$B:$F,5,FALSE)</f>
        <v>443.79</v>
      </c>
      <c r="G116" s="255" t="s">
        <v>58</v>
      </c>
      <c r="H116" s="255" t="s">
        <v>51</v>
      </c>
      <c r="I116" s="255" t="s">
        <v>527</v>
      </c>
      <c r="J116" s="247">
        <v>54.52</v>
      </c>
      <c r="K116" s="247">
        <v>54.52</v>
      </c>
      <c r="L116" s="247">
        <f t="shared" si="1"/>
        <v>0</v>
      </c>
      <c r="M116" s="272" t="s">
        <v>375</v>
      </c>
      <c r="N116" s="268"/>
      <c r="O116" s="185"/>
      <c r="P116" s="269"/>
      <c r="Q116" s="274"/>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1"/>
      <c r="FH116" s="31"/>
      <c r="FI116" s="31"/>
      <c r="FJ116" s="31"/>
      <c r="FK116" s="31"/>
      <c r="FL116" s="31"/>
      <c r="FM116" s="31"/>
      <c r="FN116" s="31"/>
      <c r="FO116" s="31"/>
      <c r="FP116" s="31"/>
      <c r="FQ116" s="31"/>
      <c r="FR116" s="31"/>
      <c r="FS116" s="31"/>
      <c r="FT116" s="31"/>
      <c r="FU116" s="31"/>
      <c r="FV116" s="31"/>
      <c r="FW116" s="31"/>
      <c r="FX116" s="31"/>
      <c r="FY116" s="31"/>
      <c r="FZ116" s="31"/>
      <c r="GA116" s="31"/>
      <c r="GB116" s="31"/>
      <c r="GC116" s="31"/>
      <c r="GD116" s="31"/>
      <c r="GE116" s="31"/>
      <c r="GF116" s="31"/>
      <c r="GG116" s="31"/>
      <c r="GH116" s="31"/>
      <c r="GI116" s="31"/>
      <c r="GJ116" s="31"/>
      <c r="GK116" s="31"/>
      <c r="GL116" s="31"/>
      <c r="GM116" s="31"/>
      <c r="GN116" s="31"/>
      <c r="GO116" s="31"/>
      <c r="GP116" s="31"/>
      <c r="GQ116" s="31"/>
      <c r="GR116" s="31"/>
      <c r="GS116" s="31"/>
      <c r="GT116" s="31"/>
      <c r="GU116" s="31"/>
      <c r="GV116" s="31"/>
      <c r="GW116" s="31"/>
      <c r="GX116" s="31"/>
      <c r="GY116" s="31"/>
      <c r="GZ116" s="31"/>
      <c r="HA116" s="31"/>
      <c r="HB116" s="31"/>
      <c r="HC116" s="31"/>
      <c r="HD116" s="31"/>
      <c r="HE116" s="31"/>
      <c r="HF116" s="31"/>
      <c r="HG116" s="31"/>
      <c r="HH116" s="31"/>
      <c r="HI116" s="31"/>
      <c r="HJ116" s="31"/>
      <c r="HK116" s="31"/>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row>
    <row r="117" s="218" customFormat="1" ht="92" customHeight="1" spans="1:243">
      <c r="A117" s="230" t="s">
        <v>528</v>
      </c>
      <c r="B117" s="233" t="s">
        <v>529</v>
      </c>
      <c r="C117" s="233" t="s">
        <v>25</v>
      </c>
      <c r="D117" s="233" t="s">
        <v>56</v>
      </c>
      <c r="E117" s="248" t="s">
        <v>530</v>
      </c>
      <c r="F117" s="251">
        <f>VLOOKUP(B117,'[1]附件1-竣工项目'!$B:$F,5,FALSE)</f>
        <v>400.84</v>
      </c>
      <c r="G117" s="234" t="s">
        <v>239</v>
      </c>
      <c r="H117" s="234" t="s">
        <v>51</v>
      </c>
      <c r="I117" s="234" t="s">
        <v>531</v>
      </c>
      <c r="J117" s="247">
        <v>51.23</v>
      </c>
      <c r="K117" s="247">
        <v>0.7</v>
      </c>
      <c r="L117" s="247">
        <f t="shared" si="1"/>
        <v>-50.53</v>
      </c>
      <c r="M117" s="268" t="s">
        <v>104</v>
      </c>
      <c r="N117" s="268"/>
      <c r="O117" s="185"/>
      <c r="P117" s="269"/>
      <c r="Q117" s="274"/>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c r="ER117" s="31"/>
      <c r="ES117" s="31"/>
      <c r="ET117" s="31"/>
      <c r="EU117" s="31"/>
      <c r="EV117" s="31"/>
      <c r="EW117" s="31"/>
      <c r="EX117" s="31"/>
      <c r="EY117" s="31"/>
      <c r="EZ117" s="31"/>
      <c r="FA117" s="31"/>
      <c r="FB117" s="31"/>
      <c r="FC117" s="31"/>
      <c r="FD117" s="31"/>
      <c r="FE117" s="31"/>
      <c r="FF117" s="31"/>
      <c r="FG117" s="31"/>
      <c r="FH117" s="31"/>
      <c r="FI117" s="31"/>
      <c r="FJ117" s="31"/>
      <c r="FK117" s="31"/>
      <c r="FL117" s="31"/>
      <c r="FM117" s="31"/>
      <c r="FN117" s="31"/>
      <c r="FO117" s="31"/>
      <c r="FP117" s="31"/>
      <c r="FQ117" s="31"/>
      <c r="FR117" s="31"/>
      <c r="FS117" s="31"/>
      <c r="FT117" s="31"/>
      <c r="FU117" s="31"/>
      <c r="FV117" s="31"/>
      <c r="FW117" s="31"/>
      <c r="FX117" s="31"/>
      <c r="FY117" s="31"/>
      <c r="FZ117" s="31"/>
      <c r="GA117" s="31"/>
      <c r="GB117" s="31"/>
      <c r="GC117" s="31"/>
      <c r="GD117" s="31"/>
      <c r="GE117" s="31"/>
      <c r="GF117" s="31"/>
      <c r="GG117" s="31"/>
      <c r="GH117" s="31"/>
      <c r="GI117" s="31"/>
      <c r="GJ117" s="31"/>
      <c r="GK117" s="31"/>
      <c r="GL117" s="31"/>
      <c r="GM117" s="31"/>
      <c r="GN117" s="31"/>
      <c r="GO117" s="31"/>
      <c r="GP117" s="31"/>
      <c r="GQ117" s="31"/>
      <c r="GR117" s="31"/>
      <c r="GS117" s="31"/>
      <c r="GT117" s="31"/>
      <c r="GU117" s="31"/>
      <c r="GV117" s="31"/>
      <c r="GW117" s="31"/>
      <c r="GX117" s="31"/>
      <c r="GY117" s="31"/>
      <c r="GZ117" s="31"/>
      <c r="HA117" s="31"/>
      <c r="HB117" s="31"/>
      <c r="HC117" s="31"/>
      <c r="HD117" s="31"/>
      <c r="HE117" s="31"/>
      <c r="HF117" s="31"/>
      <c r="HG117" s="31"/>
      <c r="HH117" s="31"/>
      <c r="HI117" s="31"/>
      <c r="HJ117" s="31"/>
      <c r="HK117" s="31"/>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row>
    <row r="118" s="218" customFormat="1" ht="75" customHeight="1" spans="1:243">
      <c r="A118" s="230" t="s">
        <v>532</v>
      </c>
      <c r="B118" s="233" t="s">
        <v>533</v>
      </c>
      <c r="C118" s="233" t="s">
        <v>25</v>
      </c>
      <c r="D118" s="233" t="s">
        <v>206</v>
      </c>
      <c r="E118" s="236" t="s">
        <v>534</v>
      </c>
      <c r="F118" s="251">
        <f>VLOOKUP(B118,'[1]附件1-竣工项目'!$B:$F,5,FALSE)</f>
        <v>314.76</v>
      </c>
      <c r="G118" s="255" t="s">
        <v>70</v>
      </c>
      <c r="H118" s="255" t="s">
        <v>51</v>
      </c>
      <c r="I118" s="255" t="s">
        <v>535</v>
      </c>
      <c r="J118" s="247">
        <v>50</v>
      </c>
      <c r="K118" s="247">
        <v>50</v>
      </c>
      <c r="L118" s="247">
        <f t="shared" si="1"/>
        <v>0</v>
      </c>
      <c r="M118" s="273" t="s">
        <v>104</v>
      </c>
      <c r="N118" s="268"/>
      <c r="O118" s="185"/>
      <c r="P118" s="269"/>
      <c r="Q118" s="274"/>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c r="ER118" s="31"/>
      <c r="ES118" s="31"/>
      <c r="ET118" s="31"/>
      <c r="EU118" s="31"/>
      <c r="EV118" s="31"/>
      <c r="EW118" s="31"/>
      <c r="EX118" s="31"/>
      <c r="EY118" s="31"/>
      <c r="EZ118" s="31"/>
      <c r="FA118" s="31"/>
      <c r="FB118" s="31"/>
      <c r="FC118" s="31"/>
      <c r="FD118" s="31"/>
      <c r="FE118" s="31"/>
      <c r="FF118" s="31"/>
      <c r="FG118" s="31"/>
      <c r="FH118" s="31"/>
      <c r="FI118" s="31"/>
      <c r="FJ118" s="31"/>
      <c r="FK118" s="31"/>
      <c r="FL118" s="31"/>
      <c r="FM118" s="31"/>
      <c r="FN118" s="31"/>
      <c r="FO118" s="31"/>
      <c r="FP118" s="31"/>
      <c r="FQ118" s="31"/>
      <c r="FR118" s="31"/>
      <c r="FS118" s="31"/>
      <c r="FT118" s="31"/>
      <c r="FU118" s="31"/>
      <c r="FV118" s="31"/>
      <c r="FW118" s="31"/>
      <c r="FX118" s="31"/>
      <c r="FY118" s="31"/>
      <c r="FZ118" s="31"/>
      <c r="GA118" s="31"/>
      <c r="GB118" s="31"/>
      <c r="GC118" s="31"/>
      <c r="GD118" s="31"/>
      <c r="GE118" s="31"/>
      <c r="GF118" s="31"/>
      <c r="GG118" s="31"/>
      <c r="GH118" s="31"/>
      <c r="GI118" s="31"/>
      <c r="GJ118" s="31"/>
      <c r="GK118" s="31"/>
      <c r="GL118" s="31"/>
      <c r="GM118" s="31"/>
      <c r="GN118" s="31"/>
      <c r="GO118" s="31"/>
      <c r="GP118" s="31"/>
      <c r="GQ118" s="31"/>
      <c r="GR118" s="31"/>
      <c r="GS118" s="31"/>
      <c r="GT118" s="31"/>
      <c r="GU118" s="31"/>
      <c r="GV118" s="31"/>
      <c r="GW118" s="31"/>
      <c r="GX118" s="31"/>
      <c r="GY118" s="31"/>
      <c r="GZ118" s="31"/>
      <c r="HA118" s="31"/>
      <c r="HB118" s="31"/>
      <c r="HC118" s="31"/>
      <c r="HD118" s="31"/>
      <c r="HE118" s="31"/>
      <c r="HF118" s="31"/>
      <c r="HG118" s="31"/>
      <c r="HH118" s="31"/>
      <c r="HI118" s="31"/>
      <c r="HJ118" s="31"/>
      <c r="HK118" s="31"/>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row>
    <row r="119" s="218" customFormat="1" ht="54" customHeight="1" spans="1:243">
      <c r="A119" s="230" t="s">
        <v>536</v>
      </c>
      <c r="B119" s="233" t="s">
        <v>537</v>
      </c>
      <c r="C119" s="233" t="s">
        <v>25</v>
      </c>
      <c r="D119" s="233" t="s">
        <v>206</v>
      </c>
      <c r="E119" s="236" t="s">
        <v>538</v>
      </c>
      <c r="F119" s="251">
        <f>VLOOKUP(B119,'[1]附件1-竣工项目'!$B:$F,5,FALSE)</f>
        <v>309.29</v>
      </c>
      <c r="G119" s="255" t="s">
        <v>70</v>
      </c>
      <c r="H119" s="255" t="s">
        <v>51</v>
      </c>
      <c r="I119" s="255" t="s">
        <v>539</v>
      </c>
      <c r="J119" s="247">
        <v>50</v>
      </c>
      <c r="K119" s="247">
        <v>50</v>
      </c>
      <c r="L119" s="247">
        <f t="shared" si="1"/>
        <v>0</v>
      </c>
      <c r="M119" s="273" t="s">
        <v>104</v>
      </c>
      <c r="N119" s="268"/>
      <c r="O119" s="185"/>
      <c r="P119" s="269"/>
      <c r="Q119" s="274"/>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c r="ER119" s="31"/>
      <c r="ES119" s="31"/>
      <c r="ET119" s="31"/>
      <c r="EU119" s="31"/>
      <c r="EV119" s="31"/>
      <c r="EW119" s="31"/>
      <c r="EX119" s="31"/>
      <c r="EY119" s="31"/>
      <c r="EZ119" s="31"/>
      <c r="FA119" s="31"/>
      <c r="FB119" s="31"/>
      <c r="FC119" s="31"/>
      <c r="FD119" s="31"/>
      <c r="FE119" s="31"/>
      <c r="FF119" s="31"/>
      <c r="FG119" s="31"/>
      <c r="FH119" s="31"/>
      <c r="FI119" s="31"/>
      <c r="FJ119" s="31"/>
      <c r="FK119" s="31"/>
      <c r="FL119" s="31"/>
      <c r="FM119" s="31"/>
      <c r="FN119" s="31"/>
      <c r="FO119" s="31"/>
      <c r="FP119" s="31"/>
      <c r="FQ119" s="31"/>
      <c r="FR119" s="31"/>
      <c r="FS119" s="31"/>
      <c r="FT119" s="31"/>
      <c r="FU119" s="31"/>
      <c r="FV119" s="31"/>
      <c r="FW119" s="31"/>
      <c r="FX119" s="31"/>
      <c r="FY119" s="31"/>
      <c r="FZ119" s="31"/>
      <c r="GA119" s="31"/>
      <c r="GB119" s="31"/>
      <c r="GC119" s="31"/>
      <c r="GD119" s="31"/>
      <c r="GE119" s="31"/>
      <c r="GF119" s="31"/>
      <c r="GG119" s="31"/>
      <c r="GH119" s="31"/>
      <c r="GI119" s="31"/>
      <c r="GJ119" s="31"/>
      <c r="GK119" s="31"/>
      <c r="GL119" s="31"/>
      <c r="GM119" s="31"/>
      <c r="GN119" s="31"/>
      <c r="GO119" s="31"/>
      <c r="GP119" s="31"/>
      <c r="GQ119" s="31"/>
      <c r="GR119" s="31"/>
      <c r="GS119" s="31"/>
      <c r="GT119" s="31"/>
      <c r="GU119" s="31"/>
      <c r="GV119" s="31"/>
      <c r="GW119" s="31"/>
      <c r="GX119" s="31"/>
      <c r="GY119" s="31"/>
      <c r="GZ119" s="31"/>
      <c r="HA119" s="31"/>
      <c r="HB119" s="31"/>
      <c r="HC119" s="31"/>
      <c r="HD119" s="31"/>
      <c r="HE119" s="31"/>
      <c r="HF119" s="31"/>
      <c r="HG119" s="31"/>
      <c r="HH119" s="31"/>
      <c r="HI119" s="31"/>
      <c r="HJ119" s="31"/>
      <c r="HK119" s="31"/>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row>
    <row r="120" s="218" customFormat="1" ht="50" customHeight="1" spans="1:243">
      <c r="A120" s="230" t="s">
        <v>540</v>
      </c>
      <c r="B120" s="232" t="s">
        <v>541</v>
      </c>
      <c r="C120" s="232" t="s">
        <v>25</v>
      </c>
      <c r="D120" s="233" t="s">
        <v>56</v>
      </c>
      <c r="E120" s="248" t="s">
        <v>542</v>
      </c>
      <c r="F120" s="251">
        <f>VLOOKUP(B120,'[1]附件1-竣工项目'!$B:$F,5,FALSE)</f>
        <v>477.89</v>
      </c>
      <c r="G120" s="248" t="s">
        <v>543</v>
      </c>
      <c r="H120" s="232" t="s">
        <v>51</v>
      </c>
      <c r="I120" s="232" t="s">
        <v>544</v>
      </c>
      <c r="J120" s="247">
        <v>50</v>
      </c>
      <c r="K120" s="247">
        <v>50</v>
      </c>
      <c r="L120" s="247">
        <f t="shared" si="1"/>
        <v>0</v>
      </c>
      <c r="M120" s="268" t="s">
        <v>60</v>
      </c>
      <c r="N120" s="268"/>
      <c r="O120" s="185"/>
      <c r="P120" s="269"/>
      <c r="Q120" s="274"/>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row>
    <row r="121" s="218" customFormat="1" ht="55" customHeight="1" spans="1:243">
      <c r="A121" s="230" t="s">
        <v>545</v>
      </c>
      <c r="B121" s="232" t="s">
        <v>546</v>
      </c>
      <c r="C121" s="232" t="s">
        <v>25</v>
      </c>
      <c r="D121" s="233" t="s">
        <v>56</v>
      </c>
      <c r="E121" s="248" t="s">
        <v>547</v>
      </c>
      <c r="F121" s="251">
        <f>VLOOKUP(B121,'[1]附件1-竣工项目'!$B:$F,5,FALSE)</f>
        <v>424.72</v>
      </c>
      <c r="G121" s="248" t="s">
        <v>75</v>
      </c>
      <c r="H121" s="232" t="s">
        <v>51</v>
      </c>
      <c r="I121" s="232" t="s">
        <v>548</v>
      </c>
      <c r="J121" s="247">
        <v>50</v>
      </c>
      <c r="K121" s="247">
        <v>50</v>
      </c>
      <c r="L121" s="247">
        <f t="shared" si="1"/>
        <v>0</v>
      </c>
      <c r="M121" s="268" t="s">
        <v>85</v>
      </c>
      <c r="N121" s="268"/>
      <c r="O121" s="185"/>
      <c r="P121" s="269"/>
      <c r="Q121" s="274"/>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c r="ER121" s="31"/>
      <c r="ES121" s="31"/>
      <c r="ET121" s="31"/>
      <c r="EU121" s="31"/>
      <c r="EV121" s="31"/>
      <c r="EW121" s="31"/>
      <c r="EX121" s="31"/>
      <c r="EY121" s="31"/>
      <c r="EZ121" s="31"/>
      <c r="FA121" s="31"/>
      <c r="FB121" s="31"/>
      <c r="FC121" s="31"/>
      <c r="FD121" s="31"/>
      <c r="FE121" s="31"/>
      <c r="FF121" s="31"/>
      <c r="FG121" s="31"/>
      <c r="FH121" s="31"/>
      <c r="FI121" s="31"/>
      <c r="FJ121" s="31"/>
      <c r="FK121" s="31"/>
      <c r="FL121" s="31"/>
      <c r="FM121" s="31"/>
      <c r="FN121" s="31"/>
      <c r="FO121" s="31"/>
      <c r="FP121" s="31"/>
      <c r="FQ121" s="31"/>
      <c r="FR121" s="31"/>
      <c r="FS121" s="31"/>
      <c r="FT121" s="31"/>
      <c r="FU121" s="31"/>
      <c r="FV121" s="31"/>
      <c r="FW121" s="31"/>
      <c r="FX121" s="31"/>
      <c r="FY121" s="31"/>
      <c r="FZ121" s="31"/>
      <c r="GA121" s="31"/>
      <c r="GB121" s="31"/>
      <c r="GC121" s="31"/>
      <c r="GD121" s="31"/>
      <c r="GE121" s="31"/>
      <c r="GF121" s="31"/>
      <c r="GG121" s="31"/>
      <c r="GH121" s="31"/>
      <c r="GI121" s="31"/>
      <c r="GJ121" s="31"/>
      <c r="GK121" s="31"/>
      <c r="GL121" s="31"/>
      <c r="GM121" s="31"/>
      <c r="GN121" s="31"/>
      <c r="GO121" s="31"/>
      <c r="GP121" s="31"/>
      <c r="GQ121" s="31"/>
      <c r="GR121" s="31"/>
      <c r="GS121" s="31"/>
      <c r="GT121" s="31"/>
      <c r="GU121" s="31"/>
      <c r="GV121" s="31"/>
      <c r="GW121" s="31"/>
      <c r="GX121" s="31"/>
      <c r="GY121" s="31"/>
      <c r="GZ121" s="31"/>
      <c r="HA121" s="31"/>
      <c r="HB121" s="31"/>
      <c r="HC121" s="31"/>
      <c r="HD121" s="31"/>
      <c r="HE121" s="31"/>
      <c r="HF121" s="31"/>
      <c r="HG121" s="31"/>
      <c r="HH121" s="31"/>
      <c r="HI121" s="31"/>
      <c r="HJ121" s="31"/>
      <c r="HK121" s="31"/>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row>
    <row r="122" s="218" customFormat="1" ht="52" customHeight="1" spans="1:243">
      <c r="A122" s="230" t="s">
        <v>549</v>
      </c>
      <c r="B122" s="232" t="s">
        <v>550</v>
      </c>
      <c r="C122" s="232" t="s">
        <v>25</v>
      </c>
      <c r="D122" s="233" t="s">
        <v>56</v>
      </c>
      <c r="E122" s="248" t="s">
        <v>551</v>
      </c>
      <c r="F122" s="251">
        <f>VLOOKUP(B122,'[1]附件1-竣工项目'!$B:$F,5,FALSE)</f>
        <v>378</v>
      </c>
      <c r="G122" s="248" t="s">
        <v>248</v>
      </c>
      <c r="H122" s="232" t="s">
        <v>51</v>
      </c>
      <c r="I122" s="232" t="s">
        <v>552</v>
      </c>
      <c r="J122" s="247">
        <v>50</v>
      </c>
      <c r="K122" s="247">
        <v>50</v>
      </c>
      <c r="L122" s="247">
        <f t="shared" si="1"/>
        <v>0</v>
      </c>
      <c r="M122" s="268" t="s">
        <v>104</v>
      </c>
      <c r="N122" s="268"/>
      <c r="O122" s="185"/>
      <c r="P122" s="269"/>
      <c r="Q122" s="274"/>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c r="ER122" s="31"/>
      <c r="ES122" s="31"/>
      <c r="ET122" s="31"/>
      <c r="EU122" s="31"/>
      <c r="EV122" s="31"/>
      <c r="EW122" s="31"/>
      <c r="EX122" s="31"/>
      <c r="EY122" s="31"/>
      <c r="EZ122" s="31"/>
      <c r="FA122" s="31"/>
      <c r="FB122" s="31"/>
      <c r="FC122" s="31"/>
      <c r="FD122" s="31"/>
      <c r="FE122" s="31"/>
      <c r="FF122" s="31"/>
      <c r="FG122" s="31"/>
      <c r="FH122" s="31"/>
      <c r="FI122" s="31"/>
      <c r="FJ122" s="31"/>
      <c r="FK122" s="31"/>
      <c r="FL122" s="31"/>
      <c r="FM122" s="31"/>
      <c r="FN122" s="31"/>
      <c r="FO122" s="31"/>
      <c r="FP122" s="31"/>
      <c r="FQ122" s="31"/>
      <c r="FR122" s="31"/>
      <c r="FS122" s="31"/>
      <c r="FT122" s="31"/>
      <c r="FU122" s="31"/>
      <c r="FV122" s="31"/>
      <c r="FW122" s="31"/>
      <c r="FX122" s="31"/>
      <c r="FY122" s="31"/>
      <c r="FZ122" s="31"/>
      <c r="GA122" s="31"/>
      <c r="GB122" s="31"/>
      <c r="GC122" s="31"/>
      <c r="GD122" s="31"/>
      <c r="GE122" s="31"/>
      <c r="GF122" s="31"/>
      <c r="GG122" s="31"/>
      <c r="GH122" s="31"/>
      <c r="GI122" s="31"/>
      <c r="GJ122" s="31"/>
      <c r="GK122" s="31"/>
      <c r="GL122" s="31"/>
      <c r="GM122" s="31"/>
      <c r="GN122" s="31"/>
      <c r="GO122" s="31"/>
      <c r="GP122" s="31"/>
      <c r="GQ122" s="31"/>
      <c r="GR122" s="31"/>
      <c r="GS122" s="31"/>
      <c r="GT122" s="31"/>
      <c r="GU122" s="31"/>
      <c r="GV122" s="31"/>
      <c r="GW122" s="31"/>
      <c r="GX122" s="31"/>
      <c r="GY122" s="31"/>
      <c r="GZ122" s="31"/>
      <c r="HA122" s="31"/>
      <c r="HB122" s="31"/>
      <c r="HC122" s="31"/>
      <c r="HD122" s="31"/>
      <c r="HE122" s="31"/>
      <c r="HF122" s="31"/>
      <c r="HG122" s="31"/>
      <c r="HH122" s="31"/>
      <c r="HI122" s="31"/>
      <c r="HJ122" s="31"/>
      <c r="HK122" s="31"/>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row>
    <row r="123" s="218" customFormat="1" ht="52" customHeight="1" spans="1:243">
      <c r="A123" s="230" t="s">
        <v>553</v>
      </c>
      <c r="B123" s="232" t="s">
        <v>554</v>
      </c>
      <c r="C123" s="232" t="s">
        <v>25</v>
      </c>
      <c r="D123" s="233" t="s">
        <v>56</v>
      </c>
      <c r="E123" s="248" t="s">
        <v>555</v>
      </c>
      <c r="F123" s="251">
        <f>VLOOKUP(B123,'[1]附件1-竣工项目'!$B:$F,5,FALSE)</f>
        <v>58.6</v>
      </c>
      <c r="G123" s="248" t="s">
        <v>58</v>
      </c>
      <c r="H123" s="232" t="s">
        <v>51</v>
      </c>
      <c r="I123" s="232" t="s">
        <v>556</v>
      </c>
      <c r="J123" s="247">
        <v>48</v>
      </c>
      <c r="K123" s="247">
        <v>48</v>
      </c>
      <c r="L123" s="247">
        <f t="shared" si="1"/>
        <v>0</v>
      </c>
      <c r="M123" s="268" t="s">
        <v>104</v>
      </c>
      <c r="N123" s="268"/>
      <c r="O123" s="185"/>
      <c r="P123" s="269"/>
      <c r="Q123" s="274"/>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31"/>
      <c r="EX123" s="31"/>
      <c r="EY123" s="31"/>
      <c r="EZ123" s="31"/>
      <c r="FA123" s="31"/>
      <c r="FB123" s="31"/>
      <c r="FC123" s="31"/>
      <c r="FD123" s="31"/>
      <c r="FE123" s="31"/>
      <c r="FF123" s="31"/>
      <c r="FG123" s="31"/>
      <c r="FH123" s="31"/>
      <c r="FI123" s="31"/>
      <c r="FJ123" s="31"/>
      <c r="FK123" s="31"/>
      <c r="FL123" s="31"/>
      <c r="FM123" s="31"/>
      <c r="FN123" s="31"/>
      <c r="FO123" s="31"/>
      <c r="FP123" s="31"/>
      <c r="FQ123" s="31"/>
      <c r="FR123" s="31"/>
      <c r="FS123" s="31"/>
      <c r="FT123" s="31"/>
      <c r="FU123" s="31"/>
      <c r="FV123" s="31"/>
      <c r="FW123" s="31"/>
      <c r="FX123" s="31"/>
      <c r="FY123" s="31"/>
      <c r="FZ123" s="31"/>
      <c r="GA123" s="31"/>
      <c r="GB123" s="31"/>
      <c r="GC123" s="31"/>
      <c r="GD123" s="31"/>
      <c r="GE123" s="31"/>
      <c r="GF123" s="31"/>
      <c r="GG123" s="31"/>
      <c r="GH123" s="31"/>
      <c r="GI123" s="31"/>
      <c r="GJ123" s="31"/>
      <c r="GK123" s="31"/>
      <c r="GL123" s="31"/>
      <c r="GM123" s="31"/>
      <c r="GN123" s="31"/>
      <c r="GO123" s="31"/>
      <c r="GP123" s="31"/>
      <c r="GQ123" s="31"/>
      <c r="GR123" s="31"/>
      <c r="GS123" s="31"/>
      <c r="GT123" s="31"/>
      <c r="GU123" s="31"/>
      <c r="GV123" s="31"/>
      <c r="GW123" s="31"/>
      <c r="GX123" s="31"/>
      <c r="GY123" s="31"/>
      <c r="GZ123" s="31"/>
      <c r="HA123" s="31"/>
      <c r="HB123" s="31"/>
      <c r="HC123" s="31"/>
      <c r="HD123" s="31"/>
      <c r="HE123" s="31"/>
      <c r="HF123" s="31"/>
      <c r="HG123" s="31"/>
      <c r="HH123" s="31"/>
      <c r="HI123" s="31"/>
      <c r="HJ123" s="31"/>
      <c r="HK123" s="31"/>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row>
    <row r="124" s="218" customFormat="1" ht="56" customHeight="1" spans="1:243">
      <c r="A124" s="230" t="s">
        <v>557</v>
      </c>
      <c r="B124" s="233" t="s">
        <v>558</v>
      </c>
      <c r="C124" s="233" t="s">
        <v>25</v>
      </c>
      <c r="D124" s="233" t="s">
        <v>206</v>
      </c>
      <c r="E124" s="236" t="s">
        <v>559</v>
      </c>
      <c r="F124" s="251">
        <f>VLOOKUP(B124,'[1]附件1-竣工项目'!$B:$F,5,FALSE)</f>
        <v>350.74</v>
      </c>
      <c r="G124" s="279">
        <v>2016</v>
      </c>
      <c r="H124" s="255" t="s">
        <v>51</v>
      </c>
      <c r="I124" s="255" t="s">
        <v>560</v>
      </c>
      <c r="J124" s="247">
        <v>47.5</v>
      </c>
      <c r="K124" s="247">
        <v>47.5</v>
      </c>
      <c r="L124" s="247">
        <f t="shared" si="1"/>
        <v>0</v>
      </c>
      <c r="M124" s="273" t="s">
        <v>104</v>
      </c>
      <c r="N124" s="268"/>
      <c r="O124" s="185"/>
      <c r="P124" s="269"/>
      <c r="Q124" s="274"/>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c r="ER124" s="31"/>
      <c r="ES124" s="31"/>
      <c r="ET124" s="31"/>
      <c r="EU124" s="31"/>
      <c r="EV124" s="31"/>
      <c r="EW124" s="31"/>
      <c r="EX124" s="31"/>
      <c r="EY124" s="31"/>
      <c r="EZ124" s="31"/>
      <c r="FA124" s="31"/>
      <c r="FB124" s="31"/>
      <c r="FC124" s="31"/>
      <c r="FD124" s="31"/>
      <c r="FE124" s="31"/>
      <c r="FF124" s="31"/>
      <c r="FG124" s="31"/>
      <c r="FH124" s="31"/>
      <c r="FI124" s="31"/>
      <c r="FJ124" s="31"/>
      <c r="FK124" s="31"/>
      <c r="FL124" s="31"/>
      <c r="FM124" s="31"/>
      <c r="FN124" s="31"/>
      <c r="FO124" s="31"/>
      <c r="FP124" s="31"/>
      <c r="FQ124" s="31"/>
      <c r="FR124" s="31"/>
      <c r="FS124" s="31"/>
      <c r="FT124" s="31"/>
      <c r="FU124" s="31"/>
      <c r="FV124" s="31"/>
      <c r="FW124" s="31"/>
      <c r="FX124" s="31"/>
      <c r="FY124" s="31"/>
      <c r="FZ124" s="31"/>
      <c r="GA124" s="31"/>
      <c r="GB124" s="31"/>
      <c r="GC124" s="31"/>
      <c r="GD124" s="31"/>
      <c r="GE124" s="31"/>
      <c r="GF124" s="31"/>
      <c r="GG124" s="31"/>
      <c r="GH124" s="31"/>
      <c r="GI124" s="31"/>
      <c r="GJ124" s="31"/>
      <c r="GK124" s="31"/>
      <c r="GL124" s="31"/>
      <c r="GM124" s="31"/>
      <c r="GN124" s="31"/>
      <c r="GO124" s="31"/>
      <c r="GP124" s="31"/>
      <c r="GQ124" s="31"/>
      <c r="GR124" s="31"/>
      <c r="GS124" s="31"/>
      <c r="GT124" s="31"/>
      <c r="GU124" s="31"/>
      <c r="GV124" s="31"/>
      <c r="GW124" s="31"/>
      <c r="GX124" s="31"/>
      <c r="GY124" s="31"/>
      <c r="GZ124" s="31"/>
      <c r="HA124" s="31"/>
      <c r="HB124" s="31"/>
      <c r="HC124" s="31"/>
      <c r="HD124" s="31"/>
      <c r="HE124" s="31"/>
      <c r="HF124" s="31"/>
      <c r="HG124" s="31"/>
      <c r="HH124" s="31"/>
      <c r="HI124" s="31"/>
      <c r="HJ124" s="31"/>
      <c r="HK124" s="31"/>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row>
    <row r="125" s="218" customFormat="1" ht="60" customHeight="1" spans="1:243">
      <c r="A125" s="230" t="s">
        <v>561</v>
      </c>
      <c r="B125" s="232" t="s">
        <v>562</v>
      </c>
      <c r="C125" s="232" t="s">
        <v>25</v>
      </c>
      <c r="D125" s="233" t="s">
        <v>56</v>
      </c>
      <c r="E125" s="248" t="s">
        <v>563</v>
      </c>
      <c r="F125" s="251">
        <f>VLOOKUP(B125,'[1]附件1-竣工项目'!$B:$F,5,FALSE)</f>
        <v>469.22</v>
      </c>
      <c r="G125" s="248" t="s">
        <v>543</v>
      </c>
      <c r="H125" s="232" t="s">
        <v>51</v>
      </c>
      <c r="I125" s="232" t="s">
        <v>564</v>
      </c>
      <c r="J125" s="247">
        <v>45</v>
      </c>
      <c r="K125" s="247">
        <v>45</v>
      </c>
      <c r="L125" s="247">
        <f t="shared" si="1"/>
        <v>0</v>
      </c>
      <c r="M125" s="268" t="s">
        <v>60</v>
      </c>
      <c r="N125" s="268"/>
      <c r="O125" s="185"/>
      <c r="P125" s="269"/>
      <c r="Q125" s="274"/>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c r="ER125" s="31"/>
      <c r="ES125" s="31"/>
      <c r="ET125" s="31"/>
      <c r="EU125" s="31"/>
      <c r="EV125" s="31"/>
      <c r="EW125" s="31"/>
      <c r="EX125" s="31"/>
      <c r="EY125" s="31"/>
      <c r="EZ125" s="31"/>
      <c r="FA125" s="31"/>
      <c r="FB125" s="31"/>
      <c r="FC125" s="31"/>
      <c r="FD125" s="31"/>
      <c r="FE125" s="31"/>
      <c r="FF125" s="31"/>
      <c r="FG125" s="31"/>
      <c r="FH125" s="31"/>
      <c r="FI125" s="31"/>
      <c r="FJ125" s="31"/>
      <c r="FK125" s="31"/>
      <c r="FL125" s="31"/>
      <c r="FM125" s="31"/>
      <c r="FN125" s="31"/>
      <c r="FO125" s="31"/>
      <c r="FP125" s="31"/>
      <c r="FQ125" s="31"/>
      <c r="FR125" s="31"/>
      <c r="FS125" s="31"/>
      <c r="FT125" s="31"/>
      <c r="FU125" s="31"/>
      <c r="FV125" s="31"/>
      <c r="FW125" s="31"/>
      <c r="FX125" s="31"/>
      <c r="FY125" s="31"/>
      <c r="FZ125" s="31"/>
      <c r="GA125" s="31"/>
      <c r="GB125" s="31"/>
      <c r="GC125" s="31"/>
      <c r="GD125" s="31"/>
      <c r="GE125" s="31"/>
      <c r="GF125" s="31"/>
      <c r="GG125" s="31"/>
      <c r="GH125" s="31"/>
      <c r="GI125" s="31"/>
      <c r="GJ125" s="31"/>
      <c r="GK125" s="31"/>
      <c r="GL125" s="31"/>
      <c r="GM125" s="31"/>
      <c r="GN125" s="31"/>
      <c r="GO125" s="31"/>
      <c r="GP125" s="31"/>
      <c r="GQ125" s="31"/>
      <c r="GR125" s="31"/>
      <c r="GS125" s="31"/>
      <c r="GT125" s="31"/>
      <c r="GU125" s="31"/>
      <c r="GV125" s="31"/>
      <c r="GW125" s="31"/>
      <c r="GX125" s="31"/>
      <c r="GY125" s="31"/>
      <c r="GZ125" s="31"/>
      <c r="HA125" s="31"/>
      <c r="HB125" s="31"/>
      <c r="HC125" s="31"/>
      <c r="HD125" s="31"/>
      <c r="HE125" s="31"/>
      <c r="HF125" s="31"/>
      <c r="HG125" s="31"/>
      <c r="HH125" s="31"/>
      <c r="HI125" s="31"/>
      <c r="HJ125" s="31"/>
      <c r="HK125" s="31"/>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row>
    <row r="126" s="218" customFormat="1" ht="53" customHeight="1" spans="1:243">
      <c r="A126" s="230" t="s">
        <v>565</v>
      </c>
      <c r="B126" s="232" t="s">
        <v>566</v>
      </c>
      <c r="C126" s="232" t="s">
        <v>25</v>
      </c>
      <c r="D126" s="233" t="s">
        <v>56</v>
      </c>
      <c r="E126" s="248" t="s">
        <v>567</v>
      </c>
      <c r="F126" s="251">
        <f>VLOOKUP(B126,'[1]附件1-竣工项目'!$B:$F,5,FALSE)</f>
        <v>278.05</v>
      </c>
      <c r="G126" s="248" t="s">
        <v>144</v>
      </c>
      <c r="H126" s="232" t="s">
        <v>51</v>
      </c>
      <c r="I126" s="232" t="s">
        <v>568</v>
      </c>
      <c r="J126" s="247">
        <v>45</v>
      </c>
      <c r="K126" s="247">
        <v>45</v>
      </c>
      <c r="L126" s="247">
        <f t="shared" si="1"/>
        <v>0</v>
      </c>
      <c r="M126" s="268" t="s">
        <v>104</v>
      </c>
      <c r="N126" s="268"/>
      <c r="O126" s="185"/>
      <c r="P126" s="269"/>
      <c r="Q126" s="274"/>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1"/>
      <c r="FH126" s="31"/>
      <c r="FI126" s="31"/>
      <c r="FJ126" s="31"/>
      <c r="FK126" s="31"/>
      <c r="FL126" s="31"/>
      <c r="FM126" s="31"/>
      <c r="FN126" s="31"/>
      <c r="FO126" s="31"/>
      <c r="FP126" s="31"/>
      <c r="FQ126" s="31"/>
      <c r="FR126" s="31"/>
      <c r="FS126" s="31"/>
      <c r="FT126" s="31"/>
      <c r="FU126" s="31"/>
      <c r="FV126" s="31"/>
      <c r="FW126" s="31"/>
      <c r="FX126" s="31"/>
      <c r="FY126" s="31"/>
      <c r="FZ126" s="31"/>
      <c r="GA126" s="31"/>
      <c r="GB126" s="31"/>
      <c r="GC126" s="31"/>
      <c r="GD126" s="31"/>
      <c r="GE126" s="31"/>
      <c r="GF126" s="31"/>
      <c r="GG126" s="31"/>
      <c r="GH126" s="31"/>
      <c r="GI126" s="31"/>
      <c r="GJ126" s="31"/>
      <c r="GK126" s="31"/>
      <c r="GL126" s="31"/>
      <c r="GM126" s="31"/>
      <c r="GN126" s="31"/>
      <c r="GO126" s="31"/>
      <c r="GP126" s="31"/>
      <c r="GQ126" s="31"/>
      <c r="GR126" s="31"/>
      <c r="GS126" s="31"/>
      <c r="GT126" s="31"/>
      <c r="GU126" s="31"/>
      <c r="GV126" s="31"/>
      <c r="GW126" s="31"/>
      <c r="GX126" s="31"/>
      <c r="GY126" s="31"/>
      <c r="GZ126" s="31"/>
      <c r="HA126" s="31"/>
      <c r="HB126" s="31"/>
      <c r="HC126" s="31"/>
      <c r="HD126" s="31"/>
      <c r="HE126" s="31"/>
      <c r="HF126" s="31"/>
      <c r="HG126" s="31"/>
      <c r="HH126" s="31"/>
      <c r="HI126" s="31"/>
      <c r="HJ126" s="31"/>
      <c r="HK126" s="31"/>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row>
    <row r="127" s="218" customFormat="1" ht="55" customHeight="1" spans="1:243">
      <c r="A127" s="230" t="s">
        <v>569</v>
      </c>
      <c r="B127" s="232" t="s">
        <v>570</v>
      </c>
      <c r="C127" s="232" t="s">
        <v>25</v>
      </c>
      <c r="D127" s="233" t="s">
        <v>56</v>
      </c>
      <c r="E127" s="248" t="s">
        <v>571</v>
      </c>
      <c r="F127" s="251">
        <f>VLOOKUP(B127,'[1]附件1-竣工项目'!$B:$F,5,FALSE)</f>
        <v>302</v>
      </c>
      <c r="G127" s="248" t="s">
        <v>506</v>
      </c>
      <c r="H127" s="232" t="s">
        <v>51</v>
      </c>
      <c r="I127" s="232" t="s">
        <v>572</v>
      </c>
      <c r="J127" s="247">
        <v>45</v>
      </c>
      <c r="K127" s="247">
        <v>45</v>
      </c>
      <c r="L127" s="247">
        <f t="shared" si="1"/>
        <v>0</v>
      </c>
      <c r="M127" s="268" t="s">
        <v>104</v>
      </c>
      <c r="N127" s="268"/>
      <c r="O127" s="185"/>
      <c r="P127" s="269"/>
      <c r="Q127" s="274"/>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c r="ER127" s="31"/>
      <c r="ES127" s="31"/>
      <c r="ET127" s="31"/>
      <c r="EU127" s="31"/>
      <c r="EV127" s="31"/>
      <c r="EW127" s="31"/>
      <c r="EX127" s="31"/>
      <c r="EY127" s="31"/>
      <c r="EZ127" s="31"/>
      <c r="FA127" s="31"/>
      <c r="FB127" s="31"/>
      <c r="FC127" s="31"/>
      <c r="FD127" s="31"/>
      <c r="FE127" s="31"/>
      <c r="FF127" s="31"/>
      <c r="FG127" s="31"/>
      <c r="FH127" s="31"/>
      <c r="FI127" s="31"/>
      <c r="FJ127" s="31"/>
      <c r="FK127" s="31"/>
      <c r="FL127" s="31"/>
      <c r="FM127" s="31"/>
      <c r="FN127" s="31"/>
      <c r="FO127" s="31"/>
      <c r="FP127" s="31"/>
      <c r="FQ127" s="31"/>
      <c r="FR127" s="31"/>
      <c r="FS127" s="31"/>
      <c r="FT127" s="31"/>
      <c r="FU127" s="31"/>
      <c r="FV127" s="31"/>
      <c r="FW127" s="31"/>
      <c r="FX127" s="31"/>
      <c r="FY127" s="31"/>
      <c r="FZ127" s="31"/>
      <c r="GA127" s="31"/>
      <c r="GB127" s="31"/>
      <c r="GC127" s="31"/>
      <c r="GD127" s="31"/>
      <c r="GE127" s="31"/>
      <c r="GF127" s="31"/>
      <c r="GG127" s="31"/>
      <c r="GH127" s="31"/>
      <c r="GI127" s="31"/>
      <c r="GJ127" s="31"/>
      <c r="GK127" s="31"/>
      <c r="GL127" s="31"/>
      <c r="GM127" s="31"/>
      <c r="GN127" s="31"/>
      <c r="GO127" s="31"/>
      <c r="GP127" s="31"/>
      <c r="GQ127" s="31"/>
      <c r="GR127" s="31"/>
      <c r="GS127" s="31"/>
      <c r="GT127" s="31"/>
      <c r="GU127" s="31"/>
      <c r="GV127" s="31"/>
      <c r="GW127" s="31"/>
      <c r="GX127" s="31"/>
      <c r="GY127" s="31"/>
      <c r="GZ127" s="31"/>
      <c r="HA127" s="31"/>
      <c r="HB127" s="31"/>
      <c r="HC127" s="31"/>
      <c r="HD127" s="31"/>
      <c r="HE127" s="31"/>
      <c r="HF127" s="31"/>
      <c r="HG127" s="31"/>
      <c r="HH127" s="31"/>
      <c r="HI127" s="31"/>
      <c r="HJ127" s="31"/>
      <c r="HK127" s="31"/>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row>
    <row r="128" s="218" customFormat="1" ht="87" customHeight="1" spans="1:243">
      <c r="A128" s="230" t="s">
        <v>573</v>
      </c>
      <c r="B128" s="233" t="s">
        <v>574</v>
      </c>
      <c r="C128" s="233" t="s">
        <v>25</v>
      </c>
      <c r="D128" s="233" t="s">
        <v>206</v>
      </c>
      <c r="E128" s="236" t="s">
        <v>575</v>
      </c>
      <c r="F128" s="251">
        <f>VLOOKUP(B128,'[1]附件1-竣工项目'!$B:$F,5,FALSE)</f>
        <v>796.83</v>
      </c>
      <c r="G128" s="279">
        <v>2015</v>
      </c>
      <c r="H128" s="255" t="s">
        <v>51</v>
      </c>
      <c r="I128" s="255" t="s">
        <v>576</v>
      </c>
      <c r="J128" s="247">
        <v>44.44</v>
      </c>
      <c r="K128" s="247">
        <v>44.44</v>
      </c>
      <c r="L128" s="247">
        <f t="shared" si="1"/>
        <v>0</v>
      </c>
      <c r="M128" s="273" t="s">
        <v>92</v>
      </c>
      <c r="N128" s="268"/>
      <c r="O128" s="185"/>
      <c r="P128" s="269"/>
      <c r="Q128" s="274"/>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c r="ER128" s="31"/>
      <c r="ES128" s="31"/>
      <c r="ET128" s="31"/>
      <c r="EU128" s="31"/>
      <c r="EV128" s="31"/>
      <c r="EW128" s="31"/>
      <c r="EX128" s="31"/>
      <c r="EY128" s="31"/>
      <c r="EZ128" s="31"/>
      <c r="FA128" s="31"/>
      <c r="FB128" s="31"/>
      <c r="FC128" s="31"/>
      <c r="FD128" s="31"/>
      <c r="FE128" s="31"/>
      <c r="FF128" s="31"/>
      <c r="FG128" s="31"/>
      <c r="FH128" s="31"/>
      <c r="FI128" s="31"/>
      <c r="FJ128" s="31"/>
      <c r="FK128" s="31"/>
      <c r="FL128" s="31"/>
      <c r="FM128" s="31"/>
      <c r="FN128" s="31"/>
      <c r="FO128" s="31"/>
      <c r="FP128" s="31"/>
      <c r="FQ128" s="31"/>
      <c r="FR128" s="31"/>
      <c r="FS128" s="31"/>
      <c r="FT128" s="31"/>
      <c r="FU128" s="31"/>
      <c r="FV128" s="31"/>
      <c r="FW128" s="31"/>
      <c r="FX128" s="31"/>
      <c r="FY128" s="31"/>
      <c r="FZ128" s="31"/>
      <c r="GA128" s="31"/>
      <c r="GB128" s="31"/>
      <c r="GC128" s="31"/>
      <c r="GD128" s="31"/>
      <c r="GE128" s="31"/>
      <c r="GF128" s="31"/>
      <c r="GG128" s="31"/>
      <c r="GH128" s="31"/>
      <c r="GI128" s="31"/>
      <c r="GJ128" s="31"/>
      <c r="GK128" s="31"/>
      <c r="GL128" s="31"/>
      <c r="GM128" s="31"/>
      <c r="GN128" s="31"/>
      <c r="GO128" s="31"/>
      <c r="GP128" s="31"/>
      <c r="GQ128" s="31"/>
      <c r="GR128" s="31"/>
      <c r="GS128" s="31"/>
      <c r="GT128" s="31"/>
      <c r="GU128" s="31"/>
      <c r="GV128" s="31"/>
      <c r="GW128" s="31"/>
      <c r="GX128" s="31"/>
      <c r="GY128" s="31"/>
      <c r="GZ128" s="31"/>
      <c r="HA128" s="31"/>
      <c r="HB128" s="31"/>
      <c r="HC128" s="31"/>
      <c r="HD128" s="31"/>
      <c r="HE128" s="31"/>
      <c r="HF128" s="31"/>
      <c r="HG128" s="31"/>
      <c r="HH128" s="31"/>
      <c r="HI128" s="31"/>
      <c r="HJ128" s="31"/>
      <c r="HK128" s="31"/>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row>
    <row r="129" s="218" customFormat="1" ht="107" customHeight="1" spans="1:243">
      <c r="A129" s="230" t="s">
        <v>577</v>
      </c>
      <c r="B129" s="234" t="s">
        <v>578</v>
      </c>
      <c r="C129" s="233" t="s">
        <v>25</v>
      </c>
      <c r="D129" s="233" t="s">
        <v>56</v>
      </c>
      <c r="E129" s="248" t="s">
        <v>579</v>
      </c>
      <c r="F129" s="251">
        <f>VLOOKUP(B129,'[1]附件1-竣工项目'!$B:$F,5,FALSE)</f>
        <v>326.79</v>
      </c>
      <c r="G129" s="247" t="s">
        <v>239</v>
      </c>
      <c r="H129" s="232" t="s">
        <v>51</v>
      </c>
      <c r="I129" s="234" t="s">
        <v>580</v>
      </c>
      <c r="J129" s="247">
        <v>40.93</v>
      </c>
      <c r="K129" s="247">
        <v>2.8</v>
      </c>
      <c r="L129" s="247">
        <f t="shared" si="1"/>
        <v>-38.13</v>
      </c>
      <c r="M129" s="268" t="s">
        <v>104</v>
      </c>
      <c r="N129" s="268"/>
      <c r="O129" s="185"/>
      <c r="P129" s="269"/>
      <c r="Q129" s="274"/>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c r="ER129" s="31"/>
      <c r="ES129" s="31"/>
      <c r="ET129" s="31"/>
      <c r="EU129" s="31"/>
      <c r="EV129" s="31"/>
      <c r="EW129" s="31"/>
      <c r="EX129" s="31"/>
      <c r="EY129" s="31"/>
      <c r="EZ129" s="31"/>
      <c r="FA129" s="31"/>
      <c r="FB129" s="31"/>
      <c r="FC129" s="31"/>
      <c r="FD129" s="31"/>
      <c r="FE129" s="31"/>
      <c r="FF129" s="31"/>
      <c r="FG129" s="31"/>
      <c r="FH129" s="31"/>
      <c r="FI129" s="31"/>
      <c r="FJ129" s="31"/>
      <c r="FK129" s="31"/>
      <c r="FL129" s="31"/>
      <c r="FM129" s="31"/>
      <c r="FN129" s="31"/>
      <c r="FO129" s="31"/>
      <c r="FP129" s="31"/>
      <c r="FQ129" s="31"/>
      <c r="FR129" s="31"/>
      <c r="FS129" s="31"/>
      <c r="FT129" s="31"/>
      <c r="FU129" s="31"/>
      <c r="FV129" s="31"/>
      <c r="FW129" s="31"/>
      <c r="FX129" s="31"/>
      <c r="FY129" s="31"/>
      <c r="FZ129" s="31"/>
      <c r="GA129" s="31"/>
      <c r="GB129" s="31"/>
      <c r="GC129" s="31"/>
      <c r="GD129" s="31"/>
      <c r="GE129" s="31"/>
      <c r="GF129" s="31"/>
      <c r="GG129" s="31"/>
      <c r="GH129" s="31"/>
      <c r="GI129" s="31"/>
      <c r="GJ129" s="31"/>
      <c r="GK129" s="31"/>
      <c r="GL129" s="31"/>
      <c r="GM129" s="31"/>
      <c r="GN129" s="31"/>
      <c r="GO129" s="31"/>
      <c r="GP129" s="31"/>
      <c r="GQ129" s="31"/>
      <c r="GR129" s="31"/>
      <c r="GS129" s="31"/>
      <c r="GT129" s="31"/>
      <c r="GU129" s="31"/>
      <c r="GV129" s="31"/>
      <c r="GW129" s="31"/>
      <c r="GX129" s="31"/>
      <c r="GY129" s="31"/>
      <c r="GZ129" s="31"/>
      <c r="HA129" s="31"/>
      <c r="HB129" s="31"/>
      <c r="HC129" s="31"/>
      <c r="HD129" s="31"/>
      <c r="HE129" s="31"/>
      <c r="HF129" s="31"/>
      <c r="HG129" s="31"/>
      <c r="HH129" s="31"/>
      <c r="HI129" s="31"/>
      <c r="HJ129" s="31"/>
      <c r="HK129" s="31"/>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row>
    <row r="130" s="218" customFormat="1" ht="49" customHeight="1" spans="1:243">
      <c r="A130" s="230" t="s">
        <v>581</v>
      </c>
      <c r="B130" s="232" t="s">
        <v>582</v>
      </c>
      <c r="C130" s="232" t="s">
        <v>25</v>
      </c>
      <c r="D130" s="233" t="s">
        <v>56</v>
      </c>
      <c r="E130" s="248" t="s">
        <v>583</v>
      </c>
      <c r="F130" s="251">
        <f>VLOOKUP(B130,'[1]附件1-竣工项目'!$B:$F,5,FALSE)</f>
        <v>170.8</v>
      </c>
      <c r="G130" s="248" t="s">
        <v>584</v>
      </c>
      <c r="H130" s="232" t="s">
        <v>51</v>
      </c>
      <c r="I130" s="232" t="s">
        <v>585</v>
      </c>
      <c r="J130" s="247">
        <v>40</v>
      </c>
      <c r="K130" s="247">
        <v>40</v>
      </c>
      <c r="L130" s="247">
        <f t="shared" si="1"/>
        <v>0</v>
      </c>
      <c r="M130" s="268" t="s">
        <v>60</v>
      </c>
      <c r="N130" s="268"/>
      <c r="O130" s="185"/>
      <c r="P130" s="269"/>
      <c r="Q130" s="274"/>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c r="ER130" s="31"/>
      <c r="ES130" s="31"/>
      <c r="ET130" s="31"/>
      <c r="EU130" s="31"/>
      <c r="EV130" s="31"/>
      <c r="EW130" s="31"/>
      <c r="EX130" s="31"/>
      <c r="EY130" s="31"/>
      <c r="EZ130" s="31"/>
      <c r="FA130" s="31"/>
      <c r="FB130" s="31"/>
      <c r="FC130" s="31"/>
      <c r="FD130" s="31"/>
      <c r="FE130" s="31"/>
      <c r="FF130" s="31"/>
      <c r="FG130" s="31"/>
      <c r="FH130" s="31"/>
      <c r="FI130" s="31"/>
      <c r="FJ130" s="31"/>
      <c r="FK130" s="31"/>
      <c r="FL130" s="31"/>
      <c r="FM130" s="31"/>
      <c r="FN130" s="31"/>
      <c r="FO130" s="31"/>
      <c r="FP130" s="31"/>
      <c r="FQ130" s="31"/>
      <c r="FR130" s="31"/>
      <c r="FS130" s="31"/>
      <c r="FT130" s="31"/>
      <c r="FU130" s="31"/>
      <c r="FV130" s="31"/>
      <c r="FW130" s="31"/>
      <c r="FX130" s="31"/>
      <c r="FY130" s="31"/>
      <c r="FZ130" s="31"/>
      <c r="GA130" s="31"/>
      <c r="GB130" s="31"/>
      <c r="GC130" s="31"/>
      <c r="GD130" s="31"/>
      <c r="GE130" s="31"/>
      <c r="GF130" s="31"/>
      <c r="GG130" s="31"/>
      <c r="GH130" s="31"/>
      <c r="GI130" s="31"/>
      <c r="GJ130" s="31"/>
      <c r="GK130" s="31"/>
      <c r="GL130" s="31"/>
      <c r="GM130" s="31"/>
      <c r="GN130" s="31"/>
      <c r="GO130" s="31"/>
      <c r="GP130" s="31"/>
      <c r="GQ130" s="31"/>
      <c r="GR130" s="31"/>
      <c r="GS130" s="31"/>
      <c r="GT130" s="31"/>
      <c r="GU130" s="31"/>
      <c r="GV130" s="31"/>
      <c r="GW130" s="31"/>
      <c r="GX130" s="31"/>
      <c r="GY130" s="31"/>
      <c r="GZ130" s="31"/>
      <c r="HA130" s="31"/>
      <c r="HB130" s="31"/>
      <c r="HC130" s="31"/>
      <c r="HD130" s="31"/>
      <c r="HE130" s="31"/>
      <c r="HF130" s="31"/>
      <c r="HG130" s="31"/>
      <c r="HH130" s="31"/>
      <c r="HI130" s="31"/>
      <c r="HJ130" s="31"/>
      <c r="HK130" s="31"/>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row>
    <row r="131" s="218" customFormat="1" ht="51" customHeight="1" spans="1:243">
      <c r="A131" s="230" t="s">
        <v>586</v>
      </c>
      <c r="B131" s="232" t="s">
        <v>587</v>
      </c>
      <c r="C131" s="232" t="s">
        <v>25</v>
      </c>
      <c r="D131" s="233" t="s">
        <v>56</v>
      </c>
      <c r="E131" s="248" t="s">
        <v>588</v>
      </c>
      <c r="F131" s="251">
        <f>VLOOKUP(B131,'[1]附件1-竣工项目'!$B:$F,5,FALSE)</f>
        <v>239.03</v>
      </c>
      <c r="G131" s="248" t="s">
        <v>419</v>
      </c>
      <c r="H131" s="232" t="s">
        <v>51</v>
      </c>
      <c r="I131" s="232" t="s">
        <v>589</v>
      </c>
      <c r="J131" s="247">
        <v>40</v>
      </c>
      <c r="K131" s="247">
        <v>40</v>
      </c>
      <c r="L131" s="247">
        <f t="shared" si="1"/>
        <v>0</v>
      </c>
      <c r="M131" s="268" t="s">
        <v>104</v>
      </c>
      <c r="N131" s="268"/>
      <c r="O131" s="185"/>
      <c r="P131" s="269"/>
      <c r="Q131" s="274"/>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c r="ER131" s="31"/>
      <c r="ES131" s="31"/>
      <c r="ET131" s="31"/>
      <c r="EU131" s="31"/>
      <c r="EV131" s="31"/>
      <c r="EW131" s="31"/>
      <c r="EX131" s="31"/>
      <c r="EY131" s="31"/>
      <c r="EZ131" s="31"/>
      <c r="FA131" s="31"/>
      <c r="FB131" s="31"/>
      <c r="FC131" s="31"/>
      <c r="FD131" s="31"/>
      <c r="FE131" s="31"/>
      <c r="FF131" s="31"/>
      <c r="FG131" s="31"/>
      <c r="FH131" s="31"/>
      <c r="FI131" s="31"/>
      <c r="FJ131" s="31"/>
      <c r="FK131" s="31"/>
      <c r="FL131" s="31"/>
      <c r="FM131" s="31"/>
      <c r="FN131" s="31"/>
      <c r="FO131" s="31"/>
      <c r="FP131" s="31"/>
      <c r="FQ131" s="31"/>
      <c r="FR131" s="31"/>
      <c r="FS131" s="31"/>
      <c r="FT131" s="31"/>
      <c r="FU131" s="31"/>
      <c r="FV131" s="31"/>
      <c r="FW131" s="31"/>
      <c r="FX131" s="31"/>
      <c r="FY131" s="31"/>
      <c r="FZ131" s="31"/>
      <c r="GA131" s="31"/>
      <c r="GB131" s="31"/>
      <c r="GC131" s="31"/>
      <c r="GD131" s="31"/>
      <c r="GE131" s="31"/>
      <c r="GF131" s="31"/>
      <c r="GG131" s="31"/>
      <c r="GH131" s="31"/>
      <c r="GI131" s="31"/>
      <c r="GJ131" s="31"/>
      <c r="GK131" s="31"/>
      <c r="GL131" s="31"/>
      <c r="GM131" s="31"/>
      <c r="GN131" s="31"/>
      <c r="GO131" s="31"/>
      <c r="GP131" s="31"/>
      <c r="GQ131" s="31"/>
      <c r="GR131" s="31"/>
      <c r="GS131" s="31"/>
      <c r="GT131" s="31"/>
      <c r="GU131" s="31"/>
      <c r="GV131" s="31"/>
      <c r="GW131" s="31"/>
      <c r="GX131" s="31"/>
      <c r="GY131" s="31"/>
      <c r="GZ131" s="31"/>
      <c r="HA131" s="31"/>
      <c r="HB131" s="31"/>
      <c r="HC131" s="31"/>
      <c r="HD131" s="31"/>
      <c r="HE131" s="31"/>
      <c r="HF131" s="31"/>
      <c r="HG131" s="31"/>
      <c r="HH131" s="31"/>
      <c r="HI131" s="31"/>
      <c r="HJ131" s="31"/>
      <c r="HK131" s="31"/>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row>
    <row r="132" s="218" customFormat="1" ht="66" customHeight="1" spans="1:243">
      <c r="A132" s="230" t="s">
        <v>590</v>
      </c>
      <c r="B132" s="234" t="s">
        <v>591</v>
      </c>
      <c r="C132" s="233" t="s">
        <v>25</v>
      </c>
      <c r="D132" s="233" t="s">
        <v>56</v>
      </c>
      <c r="E132" s="250" t="s">
        <v>592</v>
      </c>
      <c r="F132" s="251">
        <f>VLOOKUP(B132,'[1]附件1-竣工项目'!$B:$F,5,FALSE)</f>
        <v>10732.72</v>
      </c>
      <c r="G132" s="247" t="s">
        <v>593</v>
      </c>
      <c r="H132" s="232" t="s">
        <v>51</v>
      </c>
      <c r="I132" s="234" t="s">
        <v>594</v>
      </c>
      <c r="J132" s="247">
        <v>40</v>
      </c>
      <c r="K132" s="247">
        <v>40</v>
      </c>
      <c r="L132" s="247">
        <f t="shared" si="1"/>
        <v>0</v>
      </c>
      <c r="M132" s="268" t="s">
        <v>104</v>
      </c>
      <c r="N132" s="268"/>
      <c r="O132" s="185"/>
      <c r="P132" s="269"/>
      <c r="Q132" s="274"/>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c r="ER132" s="31"/>
      <c r="ES132" s="31"/>
      <c r="ET132" s="31"/>
      <c r="EU132" s="31"/>
      <c r="EV132" s="31"/>
      <c r="EW132" s="31"/>
      <c r="EX132" s="31"/>
      <c r="EY132" s="31"/>
      <c r="EZ132" s="31"/>
      <c r="FA132" s="31"/>
      <c r="FB132" s="31"/>
      <c r="FC132" s="31"/>
      <c r="FD132" s="31"/>
      <c r="FE132" s="31"/>
      <c r="FF132" s="31"/>
      <c r="FG132" s="31"/>
      <c r="FH132" s="31"/>
      <c r="FI132" s="31"/>
      <c r="FJ132" s="31"/>
      <c r="FK132" s="31"/>
      <c r="FL132" s="31"/>
      <c r="FM132" s="31"/>
      <c r="FN132" s="31"/>
      <c r="FO132" s="31"/>
      <c r="FP132" s="31"/>
      <c r="FQ132" s="31"/>
      <c r="FR132" s="31"/>
      <c r="FS132" s="31"/>
      <c r="FT132" s="31"/>
      <c r="FU132" s="31"/>
      <c r="FV132" s="31"/>
      <c r="FW132" s="31"/>
      <c r="FX132" s="31"/>
      <c r="FY132" s="31"/>
      <c r="FZ132" s="31"/>
      <c r="GA132" s="31"/>
      <c r="GB132" s="31"/>
      <c r="GC132" s="31"/>
      <c r="GD132" s="31"/>
      <c r="GE132" s="31"/>
      <c r="GF132" s="31"/>
      <c r="GG132" s="31"/>
      <c r="GH132" s="31"/>
      <c r="GI132" s="31"/>
      <c r="GJ132" s="31"/>
      <c r="GK132" s="31"/>
      <c r="GL132" s="31"/>
      <c r="GM132" s="31"/>
      <c r="GN132" s="31"/>
      <c r="GO132" s="31"/>
      <c r="GP132" s="31"/>
      <c r="GQ132" s="31"/>
      <c r="GR132" s="31"/>
      <c r="GS132" s="31"/>
      <c r="GT132" s="31"/>
      <c r="GU132" s="31"/>
      <c r="GV132" s="31"/>
      <c r="GW132" s="31"/>
      <c r="GX132" s="31"/>
      <c r="GY132" s="31"/>
      <c r="GZ132" s="31"/>
      <c r="HA132" s="31"/>
      <c r="HB132" s="31"/>
      <c r="HC132" s="31"/>
      <c r="HD132" s="31"/>
      <c r="HE132" s="31"/>
      <c r="HF132" s="31"/>
      <c r="HG132" s="31"/>
      <c r="HH132" s="31"/>
      <c r="HI132" s="31"/>
      <c r="HJ132" s="31"/>
      <c r="HK132" s="31"/>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row>
    <row r="133" s="218" customFormat="1" ht="55" customHeight="1" spans="1:243">
      <c r="A133" s="230" t="s">
        <v>595</v>
      </c>
      <c r="B133" s="234" t="s">
        <v>596</v>
      </c>
      <c r="C133" s="233" t="s">
        <v>25</v>
      </c>
      <c r="D133" s="233" t="s">
        <v>56</v>
      </c>
      <c r="E133" s="250" t="s">
        <v>597</v>
      </c>
      <c r="F133" s="251">
        <f>VLOOKUP(B133,'[1]附件1-竣工项目'!$B:$F,5,FALSE)</f>
        <v>296.42</v>
      </c>
      <c r="G133" s="234" t="s">
        <v>90</v>
      </c>
      <c r="H133" s="232" t="s">
        <v>51</v>
      </c>
      <c r="I133" s="280" t="s">
        <v>598</v>
      </c>
      <c r="J133" s="247">
        <v>40</v>
      </c>
      <c r="K133" s="247">
        <v>40</v>
      </c>
      <c r="L133" s="247">
        <f t="shared" si="1"/>
        <v>0</v>
      </c>
      <c r="M133" s="268" t="s">
        <v>104</v>
      </c>
      <c r="N133" s="268"/>
      <c r="O133" s="185"/>
      <c r="P133" s="269"/>
      <c r="Q133" s="274"/>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c r="ER133" s="31"/>
      <c r="ES133" s="31"/>
      <c r="ET133" s="31"/>
      <c r="EU133" s="31"/>
      <c r="EV133" s="31"/>
      <c r="EW133" s="31"/>
      <c r="EX133" s="31"/>
      <c r="EY133" s="31"/>
      <c r="EZ133" s="31"/>
      <c r="FA133" s="31"/>
      <c r="FB133" s="31"/>
      <c r="FC133" s="31"/>
      <c r="FD133" s="31"/>
      <c r="FE133" s="31"/>
      <c r="FF133" s="31"/>
      <c r="FG133" s="31"/>
      <c r="FH133" s="31"/>
      <c r="FI133" s="31"/>
      <c r="FJ133" s="31"/>
      <c r="FK133" s="31"/>
      <c r="FL133" s="31"/>
      <c r="FM133" s="31"/>
      <c r="FN133" s="31"/>
      <c r="FO133" s="31"/>
      <c r="FP133" s="31"/>
      <c r="FQ133" s="31"/>
      <c r="FR133" s="31"/>
      <c r="FS133" s="31"/>
      <c r="FT133" s="31"/>
      <c r="FU133" s="31"/>
      <c r="FV133" s="31"/>
      <c r="FW133" s="31"/>
      <c r="FX133" s="31"/>
      <c r="FY133" s="31"/>
      <c r="FZ133" s="31"/>
      <c r="GA133" s="31"/>
      <c r="GB133" s="31"/>
      <c r="GC133" s="31"/>
      <c r="GD133" s="31"/>
      <c r="GE133" s="31"/>
      <c r="GF133" s="31"/>
      <c r="GG133" s="31"/>
      <c r="GH133" s="31"/>
      <c r="GI133" s="31"/>
      <c r="GJ133" s="31"/>
      <c r="GK133" s="31"/>
      <c r="GL133" s="31"/>
      <c r="GM133" s="31"/>
      <c r="GN133" s="31"/>
      <c r="GO133" s="31"/>
      <c r="GP133" s="31"/>
      <c r="GQ133" s="31"/>
      <c r="GR133" s="31"/>
      <c r="GS133" s="31"/>
      <c r="GT133" s="31"/>
      <c r="GU133" s="31"/>
      <c r="GV133" s="31"/>
      <c r="GW133" s="31"/>
      <c r="GX133" s="31"/>
      <c r="GY133" s="31"/>
      <c r="GZ133" s="31"/>
      <c r="HA133" s="31"/>
      <c r="HB133" s="31"/>
      <c r="HC133" s="31"/>
      <c r="HD133" s="31"/>
      <c r="HE133" s="31"/>
      <c r="HF133" s="31"/>
      <c r="HG133" s="31"/>
      <c r="HH133" s="31"/>
      <c r="HI133" s="31"/>
      <c r="HJ133" s="31"/>
      <c r="HK133" s="31"/>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row>
    <row r="134" s="218" customFormat="1" ht="61" customHeight="1" spans="1:243">
      <c r="A134" s="230" t="s">
        <v>599</v>
      </c>
      <c r="B134" s="233" t="s">
        <v>600</v>
      </c>
      <c r="C134" s="233" t="s">
        <v>25</v>
      </c>
      <c r="D134" s="233" t="s">
        <v>56</v>
      </c>
      <c r="E134" s="236" t="s">
        <v>601</v>
      </c>
      <c r="F134" s="251">
        <f>VLOOKUP(B134,'[1]附件1-竣工项目'!$B:$F,5,FALSE)</f>
        <v>374.82</v>
      </c>
      <c r="G134" s="233" t="s">
        <v>144</v>
      </c>
      <c r="H134" s="233" t="s">
        <v>51</v>
      </c>
      <c r="I134" s="247" t="s">
        <v>602</v>
      </c>
      <c r="J134" s="247">
        <v>40</v>
      </c>
      <c r="K134" s="247">
        <v>40</v>
      </c>
      <c r="L134" s="247">
        <f t="shared" si="1"/>
        <v>0</v>
      </c>
      <c r="M134" s="268" t="s">
        <v>104</v>
      </c>
      <c r="N134" s="268"/>
      <c r="O134" s="185"/>
      <c r="P134" s="269"/>
      <c r="Q134" s="274"/>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31"/>
      <c r="EX134" s="31"/>
      <c r="EY134" s="31"/>
      <c r="EZ134" s="31"/>
      <c r="FA134" s="31"/>
      <c r="FB134" s="31"/>
      <c r="FC134" s="31"/>
      <c r="FD134" s="31"/>
      <c r="FE134" s="31"/>
      <c r="FF134" s="31"/>
      <c r="FG134" s="31"/>
      <c r="FH134" s="31"/>
      <c r="FI134" s="31"/>
      <c r="FJ134" s="31"/>
      <c r="FK134" s="31"/>
      <c r="FL134" s="31"/>
      <c r="FM134" s="31"/>
      <c r="FN134" s="31"/>
      <c r="FO134" s="31"/>
      <c r="FP134" s="31"/>
      <c r="FQ134" s="31"/>
      <c r="FR134" s="31"/>
      <c r="FS134" s="31"/>
      <c r="FT134" s="31"/>
      <c r="FU134" s="31"/>
      <c r="FV134" s="31"/>
      <c r="FW134" s="31"/>
      <c r="FX134" s="31"/>
      <c r="FY134" s="31"/>
      <c r="FZ134" s="31"/>
      <c r="GA134" s="31"/>
      <c r="GB134" s="31"/>
      <c r="GC134" s="31"/>
      <c r="GD134" s="31"/>
      <c r="GE134" s="31"/>
      <c r="GF134" s="31"/>
      <c r="GG134" s="31"/>
      <c r="GH134" s="31"/>
      <c r="GI134" s="31"/>
      <c r="GJ134" s="31"/>
      <c r="GK134" s="31"/>
      <c r="GL134" s="31"/>
      <c r="GM134" s="31"/>
      <c r="GN134" s="31"/>
      <c r="GO134" s="31"/>
      <c r="GP134" s="31"/>
      <c r="GQ134" s="31"/>
      <c r="GR134" s="31"/>
      <c r="GS134" s="31"/>
      <c r="GT134" s="31"/>
      <c r="GU134" s="31"/>
      <c r="GV134" s="31"/>
      <c r="GW134" s="31"/>
      <c r="GX134" s="31"/>
      <c r="GY134" s="31"/>
      <c r="GZ134" s="31"/>
      <c r="HA134" s="31"/>
      <c r="HB134" s="31"/>
      <c r="HC134" s="31"/>
      <c r="HD134" s="31"/>
      <c r="HE134" s="31"/>
      <c r="HF134" s="31"/>
      <c r="HG134" s="31"/>
      <c r="HH134" s="31"/>
      <c r="HI134" s="31"/>
      <c r="HJ134" s="31"/>
      <c r="HK134" s="31"/>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row>
    <row r="135" s="218" customFormat="1" ht="81" customHeight="1" spans="1:243">
      <c r="A135" s="230" t="s">
        <v>603</v>
      </c>
      <c r="B135" s="233" t="s">
        <v>604</v>
      </c>
      <c r="C135" s="233" t="s">
        <v>25</v>
      </c>
      <c r="D135" s="233" t="s">
        <v>206</v>
      </c>
      <c r="E135" s="236" t="s">
        <v>605</v>
      </c>
      <c r="F135" s="251">
        <f>VLOOKUP(B135,'[1]附件1-竣工项目'!$B:$F,5,FALSE)</f>
        <v>184</v>
      </c>
      <c r="G135" s="255" t="s">
        <v>58</v>
      </c>
      <c r="H135" s="255" t="s">
        <v>51</v>
      </c>
      <c r="I135" s="255" t="s">
        <v>606</v>
      </c>
      <c r="J135" s="247">
        <v>39.02</v>
      </c>
      <c r="K135" s="247">
        <v>39.02</v>
      </c>
      <c r="L135" s="247">
        <f t="shared" si="1"/>
        <v>0</v>
      </c>
      <c r="M135" s="272" t="s">
        <v>85</v>
      </c>
      <c r="N135" s="268"/>
      <c r="O135" s="185"/>
      <c r="P135" s="269"/>
      <c r="Q135" s="274"/>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c r="ER135" s="31"/>
      <c r="ES135" s="31"/>
      <c r="ET135" s="31"/>
      <c r="EU135" s="31"/>
      <c r="EV135" s="31"/>
      <c r="EW135" s="31"/>
      <c r="EX135" s="31"/>
      <c r="EY135" s="31"/>
      <c r="EZ135" s="31"/>
      <c r="FA135" s="31"/>
      <c r="FB135" s="31"/>
      <c r="FC135" s="31"/>
      <c r="FD135" s="31"/>
      <c r="FE135" s="31"/>
      <c r="FF135" s="31"/>
      <c r="FG135" s="31"/>
      <c r="FH135" s="31"/>
      <c r="FI135" s="31"/>
      <c r="FJ135" s="31"/>
      <c r="FK135" s="31"/>
      <c r="FL135" s="31"/>
      <c r="FM135" s="31"/>
      <c r="FN135" s="31"/>
      <c r="FO135" s="31"/>
      <c r="FP135" s="31"/>
      <c r="FQ135" s="31"/>
      <c r="FR135" s="31"/>
      <c r="FS135" s="31"/>
      <c r="FT135" s="31"/>
      <c r="FU135" s="31"/>
      <c r="FV135" s="31"/>
      <c r="FW135" s="31"/>
      <c r="FX135" s="31"/>
      <c r="FY135" s="31"/>
      <c r="FZ135" s="31"/>
      <c r="GA135" s="31"/>
      <c r="GB135" s="31"/>
      <c r="GC135" s="31"/>
      <c r="GD135" s="31"/>
      <c r="GE135" s="31"/>
      <c r="GF135" s="31"/>
      <c r="GG135" s="31"/>
      <c r="GH135" s="31"/>
      <c r="GI135" s="31"/>
      <c r="GJ135" s="31"/>
      <c r="GK135" s="31"/>
      <c r="GL135" s="31"/>
      <c r="GM135" s="31"/>
      <c r="GN135" s="31"/>
      <c r="GO135" s="31"/>
      <c r="GP135" s="31"/>
      <c r="GQ135" s="31"/>
      <c r="GR135" s="31"/>
      <c r="GS135" s="31"/>
      <c r="GT135" s="31"/>
      <c r="GU135" s="31"/>
      <c r="GV135" s="31"/>
      <c r="GW135" s="31"/>
      <c r="GX135" s="31"/>
      <c r="GY135" s="31"/>
      <c r="GZ135" s="31"/>
      <c r="HA135" s="31"/>
      <c r="HB135" s="31"/>
      <c r="HC135" s="31"/>
      <c r="HD135" s="31"/>
      <c r="HE135" s="31"/>
      <c r="HF135" s="31"/>
      <c r="HG135" s="31"/>
      <c r="HH135" s="31"/>
      <c r="HI135" s="31"/>
      <c r="HJ135" s="31"/>
      <c r="HK135" s="31"/>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row>
    <row r="136" s="218" customFormat="1" ht="73" customHeight="1" spans="1:243">
      <c r="A136" s="230" t="s">
        <v>607</v>
      </c>
      <c r="B136" s="233" t="s">
        <v>608</v>
      </c>
      <c r="C136" s="234" t="s">
        <v>25</v>
      </c>
      <c r="D136" s="233" t="s">
        <v>56</v>
      </c>
      <c r="E136" s="250" t="s">
        <v>609</v>
      </c>
      <c r="F136" s="251">
        <f>VLOOKUP(B136,'[1]附件1-竣工项目'!$B:$F,5,FALSE)</f>
        <v>203.24</v>
      </c>
      <c r="G136" s="247" t="s">
        <v>239</v>
      </c>
      <c r="H136" s="232" t="s">
        <v>51</v>
      </c>
      <c r="I136" s="234" t="s">
        <v>610</v>
      </c>
      <c r="J136" s="247">
        <v>35.22</v>
      </c>
      <c r="K136" s="247">
        <v>35.22</v>
      </c>
      <c r="L136" s="247">
        <f t="shared" si="1"/>
        <v>0</v>
      </c>
      <c r="M136" s="268" t="s">
        <v>104</v>
      </c>
      <c r="N136" s="268"/>
      <c r="O136" s="185"/>
      <c r="P136" s="269"/>
      <c r="Q136" s="274"/>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1"/>
      <c r="FH136" s="31"/>
      <c r="FI136" s="31"/>
      <c r="FJ136" s="31"/>
      <c r="FK136" s="31"/>
      <c r="FL136" s="31"/>
      <c r="FM136" s="31"/>
      <c r="FN136" s="31"/>
      <c r="FO136" s="31"/>
      <c r="FP136" s="31"/>
      <c r="FQ136" s="31"/>
      <c r="FR136" s="31"/>
      <c r="FS136" s="31"/>
      <c r="FT136" s="31"/>
      <c r="FU136" s="31"/>
      <c r="FV136" s="31"/>
      <c r="FW136" s="31"/>
      <c r="FX136" s="31"/>
      <c r="FY136" s="31"/>
      <c r="FZ136" s="31"/>
      <c r="GA136" s="31"/>
      <c r="GB136" s="31"/>
      <c r="GC136" s="31"/>
      <c r="GD136" s="31"/>
      <c r="GE136" s="31"/>
      <c r="GF136" s="31"/>
      <c r="GG136" s="31"/>
      <c r="GH136" s="31"/>
      <c r="GI136" s="31"/>
      <c r="GJ136" s="31"/>
      <c r="GK136" s="31"/>
      <c r="GL136" s="31"/>
      <c r="GM136" s="31"/>
      <c r="GN136" s="31"/>
      <c r="GO136" s="31"/>
      <c r="GP136" s="31"/>
      <c r="GQ136" s="31"/>
      <c r="GR136" s="31"/>
      <c r="GS136" s="31"/>
      <c r="GT136" s="31"/>
      <c r="GU136" s="31"/>
      <c r="GV136" s="31"/>
      <c r="GW136" s="31"/>
      <c r="GX136" s="31"/>
      <c r="GY136" s="31"/>
      <c r="GZ136" s="31"/>
      <c r="HA136" s="31"/>
      <c r="HB136" s="31"/>
      <c r="HC136" s="31"/>
      <c r="HD136" s="31"/>
      <c r="HE136" s="31"/>
      <c r="HF136" s="31"/>
      <c r="HG136" s="31"/>
      <c r="HH136" s="31"/>
      <c r="HI136" s="31"/>
      <c r="HJ136" s="31"/>
      <c r="HK136" s="31"/>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row>
    <row r="137" s="218" customFormat="1" ht="59" customHeight="1" spans="1:243">
      <c r="A137" s="230" t="s">
        <v>611</v>
      </c>
      <c r="B137" s="233" t="s">
        <v>612</v>
      </c>
      <c r="C137" s="233" t="s">
        <v>25</v>
      </c>
      <c r="D137" s="233" t="s">
        <v>56</v>
      </c>
      <c r="E137" s="236" t="s">
        <v>613</v>
      </c>
      <c r="F137" s="251">
        <f>VLOOKUP(B137,'[1]附件1-竣工项目'!$B:$F,5,FALSE)</f>
        <v>218.89</v>
      </c>
      <c r="G137" s="280" t="s">
        <v>144</v>
      </c>
      <c r="H137" s="280" t="s">
        <v>51</v>
      </c>
      <c r="I137" s="280" t="s">
        <v>614</v>
      </c>
      <c r="J137" s="247">
        <v>35</v>
      </c>
      <c r="K137" s="247">
        <v>35</v>
      </c>
      <c r="L137" s="247">
        <f t="shared" ref="L137:L200" si="2">K137-J137</f>
        <v>0</v>
      </c>
      <c r="M137" s="268" t="s">
        <v>104</v>
      </c>
      <c r="N137" s="268"/>
      <c r="O137" s="185"/>
      <c r="P137" s="269"/>
      <c r="Q137" s="274"/>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c r="ER137" s="31"/>
      <c r="ES137" s="31"/>
      <c r="ET137" s="31"/>
      <c r="EU137" s="31"/>
      <c r="EV137" s="31"/>
      <c r="EW137" s="31"/>
      <c r="EX137" s="31"/>
      <c r="EY137" s="31"/>
      <c r="EZ137" s="31"/>
      <c r="FA137" s="31"/>
      <c r="FB137" s="31"/>
      <c r="FC137" s="31"/>
      <c r="FD137" s="31"/>
      <c r="FE137" s="31"/>
      <c r="FF137" s="31"/>
      <c r="FG137" s="31"/>
      <c r="FH137" s="31"/>
      <c r="FI137" s="31"/>
      <c r="FJ137" s="31"/>
      <c r="FK137" s="31"/>
      <c r="FL137" s="31"/>
      <c r="FM137" s="31"/>
      <c r="FN137" s="31"/>
      <c r="FO137" s="31"/>
      <c r="FP137" s="31"/>
      <c r="FQ137" s="31"/>
      <c r="FR137" s="31"/>
      <c r="FS137" s="31"/>
      <c r="FT137" s="31"/>
      <c r="FU137" s="31"/>
      <c r="FV137" s="31"/>
      <c r="FW137" s="31"/>
      <c r="FX137" s="31"/>
      <c r="FY137" s="31"/>
      <c r="FZ137" s="31"/>
      <c r="GA137" s="31"/>
      <c r="GB137" s="31"/>
      <c r="GC137" s="31"/>
      <c r="GD137" s="31"/>
      <c r="GE137" s="31"/>
      <c r="GF137" s="31"/>
      <c r="GG137" s="31"/>
      <c r="GH137" s="31"/>
      <c r="GI137" s="31"/>
      <c r="GJ137" s="31"/>
      <c r="GK137" s="31"/>
      <c r="GL137" s="31"/>
      <c r="GM137" s="31"/>
      <c r="GN137" s="31"/>
      <c r="GO137" s="31"/>
      <c r="GP137" s="31"/>
      <c r="GQ137" s="31"/>
      <c r="GR137" s="31"/>
      <c r="GS137" s="31"/>
      <c r="GT137" s="31"/>
      <c r="GU137" s="31"/>
      <c r="GV137" s="31"/>
      <c r="GW137" s="31"/>
      <c r="GX137" s="31"/>
      <c r="GY137" s="31"/>
      <c r="GZ137" s="31"/>
      <c r="HA137" s="31"/>
      <c r="HB137" s="31"/>
      <c r="HC137" s="31"/>
      <c r="HD137" s="31"/>
      <c r="HE137" s="31"/>
      <c r="HF137" s="31"/>
      <c r="HG137" s="31"/>
      <c r="HH137" s="31"/>
      <c r="HI137" s="31"/>
      <c r="HJ137" s="31"/>
      <c r="HK137" s="31"/>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row>
    <row r="138" s="218" customFormat="1" ht="67" customHeight="1" spans="1:243">
      <c r="A138" s="230" t="s">
        <v>615</v>
      </c>
      <c r="B138" s="232" t="s">
        <v>616</v>
      </c>
      <c r="C138" s="233" t="s">
        <v>25</v>
      </c>
      <c r="D138" s="233" t="s">
        <v>56</v>
      </c>
      <c r="E138" s="236" t="s">
        <v>617</v>
      </c>
      <c r="F138" s="251">
        <f>VLOOKUP(B138,'[1]附件1-竣工项目'!$B:$F,5,FALSE)</f>
        <v>194.89</v>
      </c>
      <c r="G138" s="280" t="s">
        <v>248</v>
      </c>
      <c r="H138" s="280" t="s">
        <v>51</v>
      </c>
      <c r="I138" s="280" t="s">
        <v>618</v>
      </c>
      <c r="J138" s="247">
        <v>32</v>
      </c>
      <c r="K138" s="247">
        <v>32</v>
      </c>
      <c r="L138" s="247">
        <f t="shared" si="2"/>
        <v>0</v>
      </c>
      <c r="M138" s="268" t="s">
        <v>104</v>
      </c>
      <c r="N138" s="268"/>
      <c r="O138" s="185"/>
      <c r="P138" s="269"/>
      <c r="Q138" s="274"/>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c r="ER138" s="31"/>
      <c r="ES138" s="31"/>
      <c r="ET138" s="31"/>
      <c r="EU138" s="31"/>
      <c r="EV138" s="31"/>
      <c r="EW138" s="31"/>
      <c r="EX138" s="31"/>
      <c r="EY138" s="31"/>
      <c r="EZ138" s="31"/>
      <c r="FA138" s="31"/>
      <c r="FB138" s="31"/>
      <c r="FC138" s="31"/>
      <c r="FD138" s="31"/>
      <c r="FE138" s="31"/>
      <c r="FF138" s="31"/>
      <c r="FG138" s="31"/>
      <c r="FH138" s="31"/>
      <c r="FI138" s="31"/>
      <c r="FJ138" s="31"/>
      <c r="FK138" s="31"/>
      <c r="FL138" s="31"/>
      <c r="FM138" s="31"/>
      <c r="FN138" s="31"/>
      <c r="FO138" s="31"/>
      <c r="FP138" s="31"/>
      <c r="FQ138" s="31"/>
      <c r="FR138" s="31"/>
      <c r="FS138" s="31"/>
      <c r="FT138" s="31"/>
      <c r="FU138" s="31"/>
      <c r="FV138" s="31"/>
      <c r="FW138" s="31"/>
      <c r="FX138" s="31"/>
      <c r="FY138" s="31"/>
      <c r="FZ138" s="31"/>
      <c r="GA138" s="31"/>
      <c r="GB138" s="31"/>
      <c r="GC138" s="31"/>
      <c r="GD138" s="31"/>
      <c r="GE138" s="31"/>
      <c r="GF138" s="31"/>
      <c r="GG138" s="31"/>
      <c r="GH138" s="31"/>
      <c r="GI138" s="31"/>
      <c r="GJ138" s="31"/>
      <c r="GK138" s="31"/>
      <c r="GL138" s="31"/>
      <c r="GM138" s="31"/>
      <c r="GN138" s="31"/>
      <c r="GO138" s="31"/>
      <c r="GP138" s="31"/>
      <c r="GQ138" s="31"/>
      <c r="GR138" s="31"/>
      <c r="GS138" s="31"/>
      <c r="GT138" s="31"/>
      <c r="GU138" s="31"/>
      <c r="GV138" s="31"/>
      <c r="GW138" s="31"/>
      <c r="GX138" s="31"/>
      <c r="GY138" s="31"/>
      <c r="GZ138" s="31"/>
      <c r="HA138" s="31"/>
      <c r="HB138" s="31"/>
      <c r="HC138" s="31"/>
      <c r="HD138" s="31"/>
      <c r="HE138" s="31"/>
      <c r="HF138" s="31"/>
      <c r="HG138" s="31"/>
      <c r="HH138" s="31"/>
      <c r="HI138" s="31"/>
      <c r="HJ138" s="31"/>
      <c r="HK138" s="31"/>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row>
    <row r="139" s="218" customFormat="1" ht="51" customHeight="1" spans="1:243">
      <c r="A139" s="230" t="s">
        <v>619</v>
      </c>
      <c r="B139" s="233" t="s">
        <v>620</v>
      </c>
      <c r="C139" s="233" t="s">
        <v>25</v>
      </c>
      <c r="D139" s="233" t="s">
        <v>206</v>
      </c>
      <c r="E139" s="236" t="s">
        <v>621</v>
      </c>
      <c r="F139" s="251">
        <f>VLOOKUP(B139,'[1]附件1-竣工项目'!$B:$F,5,FALSE)</f>
        <v>450</v>
      </c>
      <c r="G139" s="255" t="s">
        <v>58</v>
      </c>
      <c r="H139" s="255" t="s">
        <v>51</v>
      </c>
      <c r="I139" s="255" t="s">
        <v>622</v>
      </c>
      <c r="J139" s="247">
        <v>31.74</v>
      </c>
      <c r="K139" s="247">
        <v>31.74</v>
      </c>
      <c r="L139" s="247">
        <f t="shared" si="2"/>
        <v>0</v>
      </c>
      <c r="M139" s="272" t="s">
        <v>104</v>
      </c>
      <c r="N139" s="268"/>
      <c r="O139" s="185"/>
      <c r="P139" s="269"/>
      <c r="Q139" s="274"/>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c r="ER139" s="31"/>
      <c r="ES139" s="31"/>
      <c r="ET139" s="31"/>
      <c r="EU139" s="31"/>
      <c r="EV139" s="31"/>
      <c r="EW139" s="31"/>
      <c r="EX139" s="31"/>
      <c r="EY139" s="31"/>
      <c r="EZ139" s="31"/>
      <c r="FA139" s="31"/>
      <c r="FB139" s="31"/>
      <c r="FC139" s="31"/>
      <c r="FD139" s="31"/>
      <c r="FE139" s="31"/>
      <c r="FF139" s="31"/>
      <c r="FG139" s="31"/>
      <c r="FH139" s="31"/>
      <c r="FI139" s="31"/>
      <c r="FJ139" s="31"/>
      <c r="FK139" s="31"/>
      <c r="FL139" s="31"/>
      <c r="FM139" s="31"/>
      <c r="FN139" s="31"/>
      <c r="FO139" s="31"/>
      <c r="FP139" s="31"/>
      <c r="FQ139" s="31"/>
      <c r="FR139" s="31"/>
      <c r="FS139" s="31"/>
      <c r="FT139" s="31"/>
      <c r="FU139" s="31"/>
      <c r="FV139" s="31"/>
      <c r="FW139" s="31"/>
      <c r="FX139" s="31"/>
      <c r="FY139" s="31"/>
      <c r="FZ139" s="31"/>
      <c r="GA139" s="31"/>
      <c r="GB139" s="31"/>
      <c r="GC139" s="31"/>
      <c r="GD139" s="31"/>
      <c r="GE139" s="31"/>
      <c r="GF139" s="31"/>
      <c r="GG139" s="31"/>
      <c r="GH139" s="31"/>
      <c r="GI139" s="31"/>
      <c r="GJ139" s="31"/>
      <c r="GK139" s="31"/>
      <c r="GL139" s="31"/>
      <c r="GM139" s="31"/>
      <c r="GN139" s="31"/>
      <c r="GO139" s="31"/>
      <c r="GP139" s="31"/>
      <c r="GQ139" s="31"/>
      <c r="GR139" s="31"/>
      <c r="GS139" s="31"/>
      <c r="GT139" s="31"/>
      <c r="GU139" s="31"/>
      <c r="GV139" s="31"/>
      <c r="GW139" s="31"/>
      <c r="GX139" s="31"/>
      <c r="GY139" s="31"/>
      <c r="GZ139" s="31"/>
      <c r="HA139" s="31"/>
      <c r="HB139" s="31"/>
      <c r="HC139" s="31"/>
      <c r="HD139" s="31"/>
      <c r="HE139" s="31"/>
      <c r="HF139" s="31"/>
      <c r="HG139" s="31"/>
      <c r="HH139" s="31"/>
      <c r="HI139" s="31"/>
      <c r="HJ139" s="31"/>
      <c r="HK139" s="31"/>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row>
    <row r="140" s="218" customFormat="1" ht="67" customHeight="1" spans="1:243">
      <c r="A140" s="230" t="s">
        <v>623</v>
      </c>
      <c r="B140" s="232" t="s">
        <v>624</v>
      </c>
      <c r="C140" s="232" t="s">
        <v>25</v>
      </c>
      <c r="D140" s="233" t="s">
        <v>56</v>
      </c>
      <c r="E140" s="248" t="s">
        <v>625</v>
      </c>
      <c r="F140" s="251">
        <f>VLOOKUP(B140,'[1]附件1-竣工项目'!$B:$F,5,FALSE)</f>
        <v>201.51</v>
      </c>
      <c r="G140" s="248" t="s">
        <v>248</v>
      </c>
      <c r="H140" s="232" t="s">
        <v>51</v>
      </c>
      <c r="I140" s="232" t="s">
        <v>626</v>
      </c>
      <c r="J140" s="247">
        <v>30</v>
      </c>
      <c r="K140" s="247">
        <v>30</v>
      </c>
      <c r="L140" s="247">
        <f t="shared" si="2"/>
        <v>0</v>
      </c>
      <c r="M140" s="268" t="s">
        <v>104</v>
      </c>
      <c r="N140" s="268"/>
      <c r="O140" s="185"/>
      <c r="P140" s="269"/>
      <c r="Q140" s="274"/>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c r="ER140" s="31"/>
      <c r="ES140" s="31"/>
      <c r="ET140" s="31"/>
      <c r="EU140" s="31"/>
      <c r="EV140" s="31"/>
      <c r="EW140" s="31"/>
      <c r="EX140" s="31"/>
      <c r="EY140" s="31"/>
      <c r="EZ140" s="31"/>
      <c r="FA140" s="31"/>
      <c r="FB140" s="31"/>
      <c r="FC140" s="31"/>
      <c r="FD140" s="31"/>
      <c r="FE140" s="31"/>
      <c r="FF140" s="31"/>
      <c r="FG140" s="31"/>
      <c r="FH140" s="31"/>
      <c r="FI140" s="31"/>
      <c r="FJ140" s="31"/>
      <c r="FK140" s="31"/>
      <c r="FL140" s="31"/>
      <c r="FM140" s="31"/>
      <c r="FN140" s="31"/>
      <c r="FO140" s="31"/>
      <c r="FP140" s="31"/>
      <c r="FQ140" s="31"/>
      <c r="FR140" s="31"/>
      <c r="FS140" s="31"/>
      <c r="FT140" s="31"/>
      <c r="FU140" s="31"/>
      <c r="FV140" s="31"/>
      <c r="FW140" s="31"/>
      <c r="FX140" s="31"/>
      <c r="FY140" s="31"/>
      <c r="FZ140" s="31"/>
      <c r="GA140" s="31"/>
      <c r="GB140" s="31"/>
      <c r="GC140" s="31"/>
      <c r="GD140" s="31"/>
      <c r="GE140" s="31"/>
      <c r="GF140" s="31"/>
      <c r="GG140" s="31"/>
      <c r="GH140" s="31"/>
      <c r="GI140" s="31"/>
      <c r="GJ140" s="31"/>
      <c r="GK140" s="31"/>
      <c r="GL140" s="31"/>
      <c r="GM140" s="31"/>
      <c r="GN140" s="31"/>
      <c r="GO140" s="31"/>
      <c r="GP140" s="31"/>
      <c r="GQ140" s="31"/>
      <c r="GR140" s="31"/>
      <c r="GS140" s="31"/>
      <c r="GT140" s="31"/>
      <c r="GU140" s="31"/>
      <c r="GV140" s="31"/>
      <c r="GW140" s="31"/>
      <c r="GX140" s="31"/>
      <c r="GY140" s="31"/>
      <c r="GZ140" s="31"/>
      <c r="HA140" s="31"/>
      <c r="HB140" s="31"/>
      <c r="HC140" s="31"/>
      <c r="HD140" s="31"/>
      <c r="HE140" s="31"/>
      <c r="HF140" s="31"/>
      <c r="HG140" s="31"/>
      <c r="HH140" s="31"/>
      <c r="HI140" s="31"/>
      <c r="HJ140" s="31"/>
      <c r="HK140" s="31"/>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row>
    <row r="141" s="218" customFormat="1" ht="114" customHeight="1" spans="1:243">
      <c r="A141" s="230" t="s">
        <v>627</v>
      </c>
      <c r="B141" s="233" t="s">
        <v>628</v>
      </c>
      <c r="C141" s="233" t="s">
        <v>25</v>
      </c>
      <c r="D141" s="233" t="s">
        <v>56</v>
      </c>
      <c r="E141" s="236" t="s">
        <v>629</v>
      </c>
      <c r="F141" s="251">
        <f>VLOOKUP(B141,'[1]附件1-竣工项目'!$B:$F,5,FALSE)</f>
        <v>4879.18</v>
      </c>
      <c r="G141" s="233" t="s">
        <v>403</v>
      </c>
      <c r="H141" s="233" t="s">
        <v>51</v>
      </c>
      <c r="I141" s="233" t="s">
        <v>630</v>
      </c>
      <c r="J141" s="247">
        <v>30</v>
      </c>
      <c r="K141" s="247">
        <v>30</v>
      </c>
      <c r="L141" s="247">
        <f t="shared" si="2"/>
        <v>0</v>
      </c>
      <c r="M141" s="268" t="s">
        <v>104</v>
      </c>
      <c r="N141" s="268"/>
      <c r="O141" s="185"/>
      <c r="P141" s="269"/>
      <c r="Q141" s="274"/>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c r="ER141" s="31"/>
      <c r="ES141" s="31"/>
      <c r="ET141" s="31"/>
      <c r="EU141" s="31"/>
      <c r="EV141" s="31"/>
      <c r="EW141" s="31"/>
      <c r="EX141" s="31"/>
      <c r="EY141" s="31"/>
      <c r="EZ141" s="31"/>
      <c r="FA141" s="31"/>
      <c r="FB141" s="31"/>
      <c r="FC141" s="31"/>
      <c r="FD141" s="31"/>
      <c r="FE141" s="31"/>
      <c r="FF141" s="31"/>
      <c r="FG141" s="31"/>
      <c r="FH141" s="31"/>
      <c r="FI141" s="31"/>
      <c r="FJ141" s="31"/>
      <c r="FK141" s="31"/>
      <c r="FL141" s="31"/>
      <c r="FM141" s="31"/>
      <c r="FN141" s="31"/>
      <c r="FO141" s="31"/>
      <c r="FP141" s="31"/>
      <c r="FQ141" s="31"/>
      <c r="FR141" s="31"/>
      <c r="FS141" s="31"/>
      <c r="FT141" s="31"/>
      <c r="FU141" s="31"/>
      <c r="FV141" s="31"/>
      <c r="FW141" s="31"/>
      <c r="FX141" s="31"/>
      <c r="FY141" s="31"/>
      <c r="FZ141" s="31"/>
      <c r="GA141" s="31"/>
      <c r="GB141" s="31"/>
      <c r="GC141" s="31"/>
      <c r="GD141" s="31"/>
      <c r="GE141" s="31"/>
      <c r="GF141" s="31"/>
      <c r="GG141" s="31"/>
      <c r="GH141" s="31"/>
      <c r="GI141" s="31"/>
      <c r="GJ141" s="31"/>
      <c r="GK141" s="31"/>
      <c r="GL141" s="31"/>
      <c r="GM141" s="31"/>
      <c r="GN141" s="31"/>
      <c r="GO141" s="31"/>
      <c r="GP141" s="31"/>
      <c r="GQ141" s="31"/>
      <c r="GR141" s="31"/>
      <c r="GS141" s="31"/>
      <c r="GT141" s="31"/>
      <c r="GU141" s="31"/>
      <c r="GV141" s="31"/>
      <c r="GW141" s="31"/>
      <c r="GX141" s="31"/>
      <c r="GY141" s="31"/>
      <c r="GZ141" s="31"/>
      <c r="HA141" s="31"/>
      <c r="HB141" s="31"/>
      <c r="HC141" s="31"/>
      <c r="HD141" s="31"/>
      <c r="HE141" s="31"/>
      <c r="HF141" s="31"/>
      <c r="HG141" s="31"/>
      <c r="HH141" s="31"/>
      <c r="HI141" s="31"/>
      <c r="HJ141" s="31"/>
      <c r="HK141" s="31"/>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row>
    <row r="142" s="218" customFormat="1" ht="156" customHeight="1" spans="1:243">
      <c r="A142" s="230" t="s">
        <v>631</v>
      </c>
      <c r="B142" s="233" t="s">
        <v>632</v>
      </c>
      <c r="C142" s="233" t="s">
        <v>25</v>
      </c>
      <c r="D142" s="233" t="s">
        <v>56</v>
      </c>
      <c r="E142" s="236" t="s">
        <v>633</v>
      </c>
      <c r="F142" s="251">
        <f>VLOOKUP(B142,'[1]附件1-竣工项目'!$B:$F,5,FALSE)</f>
        <v>11936.0174</v>
      </c>
      <c r="G142" s="233" t="s">
        <v>124</v>
      </c>
      <c r="H142" s="233" t="s">
        <v>51</v>
      </c>
      <c r="I142" s="247" t="s">
        <v>125</v>
      </c>
      <c r="J142" s="247">
        <v>30</v>
      </c>
      <c r="K142" s="247">
        <v>30</v>
      </c>
      <c r="L142" s="247">
        <f t="shared" si="2"/>
        <v>0</v>
      </c>
      <c r="M142" s="268" t="s">
        <v>60</v>
      </c>
      <c r="N142" s="268"/>
      <c r="O142" s="185"/>
      <c r="P142" s="269"/>
      <c r="Q142" s="274"/>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c r="ER142" s="31"/>
      <c r="ES142" s="31"/>
      <c r="ET142" s="31"/>
      <c r="EU142" s="31"/>
      <c r="EV142" s="31"/>
      <c r="EW142" s="31"/>
      <c r="EX142" s="31"/>
      <c r="EY142" s="31"/>
      <c r="EZ142" s="31"/>
      <c r="FA142" s="31"/>
      <c r="FB142" s="31"/>
      <c r="FC142" s="31"/>
      <c r="FD142" s="31"/>
      <c r="FE142" s="31"/>
      <c r="FF142" s="31"/>
      <c r="FG142" s="31"/>
      <c r="FH142" s="31"/>
      <c r="FI142" s="31"/>
      <c r="FJ142" s="31"/>
      <c r="FK142" s="31"/>
      <c r="FL142" s="31"/>
      <c r="FM142" s="31"/>
      <c r="FN142" s="31"/>
      <c r="FO142" s="31"/>
      <c r="FP142" s="31"/>
      <c r="FQ142" s="31"/>
      <c r="FR142" s="31"/>
      <c r="FS142" s="31"/>
      <c r="FT142" s="31"/>
      <c r="FU142" s="31"/>
      <c r="FV142" s="31"/>
      <c r="FW142" s="31"/>
      <c r="FX142" s="31"/>
      <c r="FY142" s="31"/>
      <c r="FZ142" s="31"/>
      <c r="GA142" s="31"/>
      <c r="GB142" s="31"/>
      <c r="GC142" s="31"/>
      <c r="GD142" s="31"/>
      <c r="GE142" s="31"/>
      <c r="GF142" s="31"/>
      <c r="GG142" s="31"/>
      <c r="GH142" s="31"/>
      <c r="GI142" s="31"/>
      <c r="GJ142" s="31"/>
      <c r="GK142" s="31"/>
      <c r="GL142" s="31"/>
      <c r="GM142" s="31"/>
      <c r="GN142" s="31"/>
      <c r="GO142" s="31"/>
      <c r="GP142" s="31"/>
      <c r="GQ142" s="31"/>
      <c r="GR142" s="31"/>
      <c r="GS142" s="31"/>
      <c r="GT142" s="31"/>
      <c r="GU142" s="31"/>
      <c r="GV142" s="31"/>
      <c r="GW142" s="31"/>
      <c r="GX142" s="31"/>
      <c r="GY142" s="31"/>
      <c r="GZ142" s="31"/>
      <c r="HA142" s="31"/>
      <c r="HB142" s="31"/>
      <c r="HC142" s="31"/>
      <c r="HD142" s="31"/>
      <c r="HE142" s="31"/>
      <c r="HF142" s="31"/>
      <c r="HG142" s="31"/>
      <c r="HH142" s="31"/>
      <c r="HI142" s="31"/>
      <c r="HJ142" s="31"/>
      <c r="HK142" s="31"/>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row>
    <row r="143" s="218" customFormat="1" ht="54" customHeight="1" spans="1:243">
      <c r="A143" s="230" t="s">
        <v>634</v>
      </c>
      <c r="B143" s="234" t="s">
        <v>635</v>
      </c>
      <c r="C143" s="234" t="s">
        <v>25</v>
      </c>
      <c r="D143" s="233" t="s">
        <v>56</v>
      </c>
      <c r="E143" s="250" t="s">
        <v>636</v>
      </c>
      <c r="F143" s="251">
        <f>VLOOKUP(B143,'[1]附件1-竣工项目'!$B:$F,5,FALSE)</f>
        <v>215.19</v>
      </c>
      <c r="G143" s="234" t="s">
        <v>144</v>
      </c>
      <c r="H143" s="233" t="s">
        <v>51</v>
      </c>
      <c r="I143" s="234" t="s">
        <v>637</v>
      </c>
      <c r="J143" s="247">
        <v>30</v>
      </c>
      <c r="K143" s="247">
        <v>30</v>
      </c>
      <c r="L143" s="247">
        <f t="shared" si="2"/>
        <v>0</v>
      </c>
      <c r="M143" s="268" t="s">
        <v>60</v>
      </c>
      <c r="N143" s="268"/>
      <c r="O143" s="185"/>
      <c r="P143" s="269"/>
      <c r="Q143" s="274"/>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1"/>
      <c r="FK143" s="31"/>
      <c r="FL143" s="31"/>
      <c r="FM143" s="31"/>
      <c r="FN143" s="31"/>
      <c r="FO143" s="31"/>
      <c r="FP143" s="31"/>
      <c r="FQ143" s="31"/>
      <c r="FR143" s="31"/>
      <c r="FS143" s="31"/>
      <c r="FT143" s="31"/>
      <c r="FU143" s="31"/>
      <c r="FV143" s="31"/>
      <c r="FW143" s="31"/>
      <c r="FX143" s="31"/>
      <c r="FY143" s="31"/>
      <c r="FZ143" s="31"/>
      <c r="GA143" s="31"/>
      <c r="GB143" s="31"/>
      <c r="GC143" s="31"/>
      <c r="GD143" s="31"/>
      <c r="GE143" s="31"/>
      <c r="GF143" s="31"/>
      <c r="GG143" s="31"/>
      <c r="GH143" s="31"/>
      <c r="GI143" s="31"/>
      <c r="GJ143" s="31"/>
      <c r="GK143" s="31"/>
      <c r="GL143" s="31"/>
      <c r="GM143" s="31"/>
      <c r="GN143" s="31"/>
      <c r="GO143" s="31"/>
      <c r="GP143" s="31"/>
      <c r="GQ143" s="31"/>
      <c r="GR143" s="31"/>
      <c r="GS143" s="31"/>
      <c r="GT143" s="31"/>
      <c r="GU143" s="31"/>
      <c r="GV143" s="31"/>
      <c r="GW143" s="31"/>
      <c r="GX143" s="31"/>
      <c r="GY143" s="31"/>
      <c r="GZ143" s="31"/>
      <c r="HA143" s="31"/>
      <c r="HB143" s="31"/>
      <c r="HC143" s="31"/>
      <c r="HD143" s="31"/>
      <c r="HE143" s="31"/>
      <c r="HF143" s="31"/>
      <c r="HG143" s="31"/>
      <c r="HH143" s="31"/>
      <c r="HI143" s="31"/>
      <c r="HJ143" s="31"/>
      <c r="HK143" s="31"/>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row>
    <row r="144" s="218" customFormat="1" ht="51" customHeight="1" spans="1:243">
      <c r="A144" s="230" t="s">
        <v>638</v>
      </c>
      <c r="B144" s="233" t="s">
        <v>639</v>
      </c>
      <c r="C144" s="234" t="s">
        <v>25</v>
      </c>
      <c r="D144" s="233" t="s">
        <v>56</v>
      </c>
      <c r="E144" s="250" t="s">
        <v>640</v>
      </c>
      <c r="F144" s="251">
        <f>VLOOKUP(B144,'[1]附件1-竣工项目'!$B:$F,5,FALSE)</f>
        <v>246.7</v>
      </c>
      <c r="G144" s="247" t="s">
        <v>248</v>
      </c>
      <c r="H144" s="232" t="s">
        <v>51</v>
      </c>
      <c r="I144" s="234" t="s">
        <v>641</v>
      </c>
      <c r="J144" s="247">
        <v>29.91</v>
      </c>
      <c r="K144" s="247">
        <v>29.91</v>
      </c>
      <c r="L144" s="247">
        <f t="shared" si="2"/>
        <v>0</v>
      </c>
      <c r="M144" s="268" t="s">
        <v>104</v>
      </c>
      <c r="N144" s="268"/>
      <c r="O144" s="185"/>
      <c r="P144" s="269"/>
      <c r="Q144" s="274"/>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1"/>
      <c r="FK144" s="31"/>
      <c r="FL144" s="31"/>
      <c r="FM144" s="31"/>
      <c r="FN144" s="31"/>
      <c r="FO144" s="31"/>
      <c r="FP144" s="31"/>
      <c r="FQ144" s="31"/>
      <c r="FR144" s="31"/>
      <c r="FS144" s="31"/>
      <c r="FT144" s="31"/>
      <c r="FU144" s="31"/>
      <c r="FV144" s="31"/>
      <c r="FW144" s="31"/>
      <c r="FX144" s="31"/>
      <c r="FY144" s="31"/>
      <c r="FZ144" s="31"/>
      <c r="GA144" s="31"/>
      <c r="GB144" s="31"/>
      <c r="GC144" s="31"/>
      <c r="GD144" s="31"/>
      <c r="GE144" s="31"/>
      <c r="GF144" s="31"/>
      <c r="GG144" s="31"/>
      <c r="GH144" s="31"/>
      <c r="GI144" s="31"/>
      <c r="GJ144" s="31"/>
      <c r="GK144" s="31"/>
      <c r="GL144" s="31"/>
      <c r="GM144" s="31"/>
      <c r="GN144" s="31"/>
      <c r="GO144" s="31"/>
      <c r="GP144" s="31"/>
      <c r="GQ144" s="31"/>
      <c r="GR144" s="31"/>
      <c r="GS144" s="31"/>
      <c r="GT144" s="31"/>
      <c r="GU144" s="31"/>
      <c r="GV144" s="31"/>
      <c r="GW144" s="31"/>
      <c r="GX144" s="31"/>
      <c r="GY144" s="31"/>
      <c r="GZ144" s="31"/>
      <c r="HA144" s="31"/>
      <c r="HB144" s="31"/>
      <c r="HC144" s="31"/>
      <c r="HD144" s="31"/>
      <c r="HE144" s="31"/>
      <c r="HF144" s="31"/>
      <c r="HG144" s="31"/>
      <c r="HH144" s="31"/>
      <c r="HI144" s="31"/>
      <c r="HJ144" s="31"/>
      <c r="HK144" s="31"/>
      <c r="HL144" s="31"/>
      <c r="HM144" s="31"/>
      <c r="HN144" s="31"/>
      <c r="HO144" s="31"/>
      <c r="HP144" s="31"/>
      <c r="HQ144" s="31"/>
      <c r="HR144" s="31"/>
      <c r="HS144" s="31"/>
      <c r="HT144" s="31"/>
      <c r="HU144" s="31"/>
      <c r="HV144" s="31"/>
      <c r="HW144" s="31"/>
      <c r="HX144" s="31"/>
      <c r="HY144" s="31"/>
      <c r="HZ144" s="31"/>
      <c r="IA144" s="31"/>
      <c r="IB144" s="31"/>
      <c r="IC144" s="31"/>
      <c r="ID144" s="31"/>
      <c r="IE144" s="31"/>
      <c r="IF144" s="31"/>
      <c r="IG144" s="31"/>
      <c r="IH144" s="31"/>
      <c r="II144" s="31"/>
    </row>
    <row r="145" s="218" customFormat="1" ht="59" customHeight="1" spans="1:243">
      <c r="A145" s="230" t="s">
        <v>642</v>
      </c>
      <c r="B145" s="233" t="s">
        <v>643</v>
      </c>
      <c r="C145" s="233" t="s">
        <v>25</v>
      </c>
      <c r="D145" s="233" t="s">
        <v>56</v>
      </c>
      <c r="E145" s="236" t="s">
        <v>644</v>
      </c>
      <c r="F145" s="251">
        <f>VLOOKUP(B145,'[1]附件1-竣工项目'!$B:$F,5,FALSE)</f>
        <v>216.43</v>
      </c>
      <c r="G145" s="233" t="s">
        <v>144</v>
      </c>
      <c r="H145" s="233" t="s">
        <v>51</v>
      </c>
      <c r="I145" s="247" t="s">
        <v>645</v>
      </c>
      <c r="J145" s="247">
        <v>27</v>
      </c>
      <c r="K145" s="247">
        <v>27</v>
      </c>
      <c r="L145" s="247">
        <f t="shared" si="2"/>
        <v>0</v>
      </c>
      <c r="M145" s="268" t="s">
        <v>104</v>
      </c>
      <c r="N145" s="268"/>
      <c r="O145" s="185"/>
      <c r="P145" s="269"/>
      <c r="Q145" s="274"/>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c r="ER145" s="31"/>
      <c r="ES145" s="31"/>
      <c r="ET145" s="31"/>
      <c r="EU145" s="31"/>
      <c r="EV145" s="31"/>
      <c r="EW145" s="31"/>
      <c r="EX145" s="31"/>
      <c r="EY145" s="31"/>
      <c r="EZ145" s="31"/>
      <c r="FA145" s="31"/>
      <c r="FB145" s="31"/>
      <c r="FC145" s="31"/>
      <c r="FD145" s="31"/>
      <c r="FE145" s="31"/>
      <c r="FF145" s="31"/>
      <c r="FG145" s="31"/>
      <c r="FH145" s="31"/>
      <c r="FI145" s="31"/>
      <c r="FJ145" s="31"/>
      <c r="FK145" s="31"/>
      <c r="FL145" s="31"/>
      <c r="FM145" s="31"/>
      <c r="FN145" s="31"/>
      <c r="FO145" s="31"/>
      <c r="FP145" s="31"/>
      <c r="FQ145" s="31"/>
      <c r="FR145" s="31"/>
      <c r="FS145" s="31"/>
      <c r="FT145" s="31"/>
      <c r="FU145" s="31"/>
      <c r="FV145" s="31"/>
      <c r="FW145" s="31"/>
      <c r="FX145" s="31"/>
      <c r="FY145" s="31"/>
      <c r="FZ145" s="31"/>
      <c r="GA145" s="31"/>
      <c r="GB145" s="31"/>
      <c r="GC145" s="31"/>
      <c r="GD145" s="31"/>
      <c r="GE145" s="31"/>
      <c r="GF145" s="31"/>
      <c r="GG145" s="31"/>
      <c r="GH145" s="31"/>
      <c r="GI145" s="31"/>
      <c r="GJ145" s="31"/>
      <c r="GK145" s="31"/>
      <c r="GL145" s="31"/>
      <c r="GM145" s="31"/>
      <c r="GN145" s="31"/>
      <c r="GO145" s="31"/>
      <c r="GP145" s="31"/>
      <c r="GQ145" s="31"/>
      <c r="GR145" s="31"/>
      <c r="GS145" s="31"/>
      <c r="GT145" s="31"/>
      <c r="GU145" s="31"/>
      <c r="GV145" s="31"/>
      <c r="GW145" s="31"/>
      <c r="GX145" s="31"/>
      <c r="GY145" s="31"/>
      <c r="GZ145" s="31"/>
      <c r="HA145" s="31"/>
      <c r="HB145" s="31"/>
      <c r="HC145" s="31"/>
      <c r="HD145" s="31"/>
      <c r="HE145" s="31"/>
      <c r="HF145" s="31"/>
      <c r="HG145" s="31"/>
      <c r="HH145" s="31"/>
      <c r="HI145" s="31"/>
      <c r="HJ145" s="31"/>
      <c r="HK145" s="31"/>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row>
    <row r="146" s="218" customFormat="1" ht="43" customHeight="1" spans="1:243">
      <c r="A146" s="230" t="s">
        <v>646</v>
      </c>
      <c r="B146" s="233" t="s">
        <v>647</v>
      </c>
      <c r="C146" s="233" t="s">
        <v>25</v>
      </c>
      <c r="D146" s="233" t="s">
        <v>56</v>
      </c>
      <c r="E146" s="236" t="s">
        <v>648</v>
      </c>
      <c r="F146" s="251">
        <f>VLOOKUP(B146,'[1]附件1-竣工项目'!$B:$F,5,FALSE)</f>
        <v>78.8</v>
      </c>
      <c r="G146" s="233" t="s">
        <v>124</v>
      </c>
      <c r="H146" s="233" t="s">
        <v>51</v>
      </c>
      <c r="I146" s="247" t="s">
        <v>649</v>
      </c>
      <c r="J146" s="247">
        <v>26</v>
      </c>
      <c r="K146" s="247">
        <v>26</v>
      </c>
      <c r="L146" s="247">
        <f t="shared" si="2"/>
        <v>0</v>
      </c>
      <c r="M146" s="268" t="s">
        <v>85</v>
      </c>
      <c r="N146" s="268"/>
      <c r="O146" s="185"/>
      <c r="P146" s="269"/>
      <c r="Q146" s="274"/>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1"/>
      <c r="FH146" s="31"/>
      <c r="FI146" s="31"/>
      <c r="FJ146" s="31"/>
      <c r="FK146" s="31"/>
      <c r="FL146" s="31"/>
      <c r="FM146" s="31"/>
      <c r="FN146" s="31"/>
      <c r="FO146" s="31"/>
      <c r="FP146" s="31"/>
      <c r="FQ146" s="31"/>
      <c r="FR146" s="31"/>
      <c r="FS146" s="31"/>
      <c r="FT146" s="31"/>
      <c r="FU146" s="31"/>
      <c r="FV146" s="31"/>
      <c r="FW146" s="31"/>
      <c r="FX146" s="31"/>
      <c r="FY146" s="31"/>
      <c r="FZ146" s="31"/>
      <c r="GA146" s="31"/>
      <c r="GB146" s="31"/>
      <c r="GC146" s="31"/>
      <c r="GD146" s="31"/>
      <c r="GE146" s="31"/>
      <c r="GF146" s="31"/>
      <c r="GG146" s="31"/>
      <c r="GH146" s="31"/>
      <c r="GI146" s="31"/>
      <c r="GJ146" s="31"/>
      <c r="GK146" s="31"/>
      <c r="GL146" s="31"/>
      <c r="GM146" s="31"/>
      <c r="GN146" s="31"/>
      <c r="GO146" s="31"/>
      <c r="GP146" s="31"/>
      <c r="GQ146" s="31"/>
      <c r="GR146" s="31"/>
      <c r="GS146" s="31"/>
      <c r="GT146" s="31"/>
      <c r="GU146" s="31"/>
      <c r="GV146" s="31"/>
      <c r="GW146" s="31"/>
      <c r="GX146" s="31"/>
      <c r="GY146" s="31"/>
      <c r="GZ146" s="31"/>
      <c r="HA146" s="31"/>
      <c r="HB146" s="31"/>
      <c r="HC146" s="31"/>
      <c r="HD146" s="31"/>
      <c r="HE146" s="31"/>
      <c r="HF146" s="31"/>
      <c r="HG146" s="31"/>
      <c r="HH146" s="31"/>
      <c r="HI146" s="31"/>
      <c r="HJ146" s="31"/>
      <c r="HK146" s="31"/>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row>
    <row r="147" s="218" customFormat="1" ht="55" customHeight="1" spans="1:243">
      <c r="A147" s="230" t="s">
        <v>650</v>
      </c>
      <c r="B147" s="232" t="s">
        <v>651</v>
      </c>
      <c r="C147" s="232" t="s">
        <v>25</v>
      </c>
      <c r="D147" s="233" t="s">
        <v>56</v>
      </c>
      <c r="E147" s="248" t="s">
        <v>652</v>
      </c>
      <c r="F147" s="251">
        <f>VLOOKUP(B147,'[1]附件1-竣工项目'!$B:$F,5,FALSE)</f>
        <v>97.33</v>
      </c>
      <c r="G147" s="248" t="s">
        <v>58</v>
      </c>
      <c r="H147" s="232" t="s">
        <v>51</v>
      </c>
      <c r="I147" s="232" t="s">
        <v>653</v>
      </c>
      <c r="J147" s="247">
        <v>25</v>
      </c>
      <c r="K147" s="247">
        <v>25</v>
      </c>
      <c r="L147" s="247">
        <f t="shared" si="2"/>
        <v>0</v>
      </c>
      <c r="M147" s="268" t="s">
        <v>104</v>
      </c>
      <c r="N147" s="268"/>
      <c r="O147" s="185"/>
      <c r="P147" s="269"/>
      <c r="Q147" s="274"/>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c r="ER147" s="31"/>
      <c r="ES147" s="31"/>
      <c r="ET147" s="31"/>
      <c r="EU147" s="31"/>
      <c r="EV147" s="31"/>
      <c r="EW147" s="31"/>
      <c r="EX147" s="31"/>
      <c r="EY147" s="31"/>
      <c r="EZ147" s="31"/>
      <c r="FA147" s="31"/>
      <c r="FB147" s="31"/>
      <c r="FC147" s="31"/>
      <c r="FD147" s="31"/>
      <c r="FE147" s="31"/>
      <c r="FF147" s="31"/>
      <c r="FG147" s="31"/>
      <c r="FH147" s="31"/>
      <c r="FI147" s="31"/>
      <c r="FJ147" s="31"/>
      <c r="FK147" s="31"/>
      <c r="FL147" s="31"/>
      <c r="FM147" s="31"/>
      <c r="FN147" s="31"/>
      <c r="FO147" s="31"/>
      <c r="FP147" s="31"/>
      <c r="FQ147" s="31"/>
      <c r="FR147" s="31"/>
      <c r="FS147" s="31"/>
      <c r="FT147" s="31"/>
      <c r="FU147" s="31"/>
      <c r="FV147" s="31"/>
      <c r="FW147" s="31"/>
      <c r="FX147" s="31"/>
      <c r="FY147" s="31"/>
      <c r="FZ147" s="31"/>
      <c r="GA147" s="31"/>
      <c r="GB147" s="31"/>
      <c r="GC147" s="31"/>
      <c r="GD147" s="31"/>
      <c r="GE147" s="31"/>
      <c r="GF147" s="31"/>
      <c r="GG147" s="31"/>
      <c r="GH147" s="31"/>
      <c r="GI147" s="31"/>
      <c r="GJ147" s="31"/>
      <c r="GK147" s="31"/>
      <c r="GL147" s="31"/>
      <c r="GM147" s="31"/>
      <c r="GN147" s="31"/>
      <c r="GO147" s="31"/>
      <c r="GP147" s="31"/>
      <c r="GQ147" s="31"/>
      <c r="GR147" s="31"/>
      <c r="GS147" s="31"/>
      <c r="GT147" s="31"/>
      <c r="GU147" s="31"/>
      <c r="GV147" s="31"/>
      <c r="GW147" s="31"/>
      <c r="GX147" s="31"/>
      <c r="GY147" s="31"/>
      <c r="GZ147" s="31"/>
      <c r="HA147" s="31"/>
      <c r="HB147" s="31"/>
      <c r="HC147" s="31"/>
      <c r="HD147" s="31"/>
      <c r="HE147" s="31"/>
      <c r="HF147" s="31"/>
      <c r="HG147" s="31"/>
      <c r="HH147" s="31"/>
      <c r="HI147" s="31"/>
      <c r="HJ147" s="31"/>
      <c r="HK147" s="31"/>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row>
    <row r="148" s="218" customFormat="1" ht="71" customHeight="1" spans="1:243">
      <c r="A148" s="230" t="s">
        <v>654</v>
      </c>
      <c r="B148" s="233" t="s">
        <v>655</v>
      </c>
      <c r="C148" s="233" t="s">
        <v>25</v>
      </c>
      <c r="D148" s="233" t="s">
        <v>206</v>
      </c>
      <c r="E148" s="236" t="s">
        <v>656</v>
      </c>
      <c r="F148" s="251">
        <f>VLOOKUP(B148,'[1]附件1-竣工项目'!$B:$F,5,FALSE)</f>
        <v>342.02</v>
      </c>
      <c r="G148" s="255" t="s">
        <v>158</v>
      </c>
      <c r="H148" s="255" t="s">
        <v>51</v>
      </c>
      <c r="I148" s="255" t="s">
        <v>657</v>
      </c>
      <c r="J148" s="247">
        <v>24.96</v>
      </c>
      <c r="K148" s="247">
        <v>24.96</v>
      </c>
      <c r="L148" s="247">
        <f t="shared" si="2"/>
        <v>0</v>
      </c>
      <c r="M148" s="273" t="s">
        <v>85</v>
      </c>
      <c r="N148" s="268"/>
      <c r="O148" s="185"/>
      <c r="P148" s="269"/>
      <c r="Q148" s="274"/>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c r="ER148" s="31"/>
      <c r="ES148" s="31"/>
      <c r="ET148" s="31"/>
      <c r="EU148" s="31"/>
      <c r="EV148" s="31"/>
      <c r="EW148" s="31"/>
      <c r="EX148" s="31"/>
      <c r="EY148" s="31"/>
      <c r="EZ148" s="31"/>
      <c r="FA148" s="31"/>
      <c r="FB148" s="31"/>
      <c r="FC148" s="31"/>
      <c r="FD148" s="31"/>
      <c r="FE148" s="31"/>
      <c r="FF148" s="31"/>
      <c r="FG148" s="31"/>
      <c r="FH148" s="31"/>
      <c r="FI148" s="31"/>
      <c r="FJ148" s="31"/>
      <c r="FK148" s="31"/>
      <c r="FL148" s="31"/>
      <c r="FM148" s="31"/>
      <c r="FN148" s="31"/>
      <c r="FO148" s="31"/>
      <c r="FP148" s="31"/>
      <c r="FQ148" s="31"/>
      <c r="FR148" s="31"/>
      <c r="FS148" s="31"/>
      <c r="FT148" s="31"/>
      <c r="FU148" s="31"/>
      <c r="FV148" s="31"/>
      <c r="FW148" s="31"/>
      <c r="FX148" s="31"/>
      <c r="FY148" s="31"/>
      <c r="FZ148" s="31"/>
      <c r="GA148" s="31"/>
      <c r="GB148" s="31"/>
      <c r="GC148" s="31"/>
      <c r="GD148" s="31"/>
      <c r="GE148" s="31"/>
      <c r="GF148" s="31"/>
      <c r="GG148" s="31"/>
      <c r="GH148" s="31"/>
      <c r="GI148" s="31"/>
      <c r="GJ148" s="31"/>
      <c r="GK148" s="31"/>
      <c r="GL148" s="31"/>
      <c r="GM148" s="31"/>
      <c r="GN148" s="31"/>
      <c r="GO148" s="31"/>
      <c r="GP148" s="31"/>
      <c r="GQ148" s="31"/>
      <c r="GR148" s="31"/>
      <c r="GS148" s="31"/>
      <c r="GT148" s="31"/>
      <c r="GU148" s="31"/>
      <c r="GV148" s="31"/>
      <c r="GW148" s="31"/>
      <c r="GX148" s="31"/>
      <c r="GY148" s="31"/>
      <c r="GZ148" s="31"/>
      <c r="HA148" s="31"/>
      <c r="HB148" s="31"/>
      <c r="HC148" s="31"/>
      <c r="HD148" s="31"/>
      <c r="HE148" s="31"/>
      <c r="HF148" s="31"/>
      <c r="HG148" s="31"/>
      <c r="HH148" s="31"/>
      <c r="HI148" s="31"/>
      <c r="HJ148" s="31"/>
      <c r="HK148" s="31"/>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row>
    <row r="149" s="218" customFormat="1" ht="56" customHeight="1" spans="1:243">
      <c r="A149" s="230" t="s">
        <v>658</v>
      </c>
      <c r="B149" s="233" t="s">
        <v>659</v>
      </c>
      <c r="C149" s="233" t="s">
        <v>25</v>
      </c>
      <c r="D149" s="233" t="s">
        <v>206</v>
      </c>
      <c r="E149" s="236" t="s">
        <v>660</v>
      </c>
      <c r="F149" s="251">
        <f>VLOOKUP(B149,'[1]附件1-竣工项目'!$B:$F,5,FALSE)</f>
        <v>106.45</v>
      </c>
      <c r="G149" s="255" t="s">
        <v>58</v>
      </c>
      <c r="H149" s="255" t="s">
        <v>51</v>
      </c>
      <c r="I149" s="255" t="s">
        <v>661</v>
      </c>
      <c r="J149" s="247">
        <v>24.95</v>
      </c>
      <c r="K149" s="247">
        <v>24.95</v>
      </c>
      <c r="L149" s="247">
        <f t="shared" si="2"/>
        <v>0</v>
      </c>
      <c r="M149" s="273" t="s">
        <v>92</v>
      </c>
      <c r="N149" s="268"/>
      <c r="O149" s="185"/>
      <c r="P149" s="269"/>
      <c r="Q149" s="274"/>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c r="ER149" s="31"/>
      <c r="ES149" s="31"/>
      <c r="ET149" s="31"/>
      <c r="EU149" s="31"/>
      <c r="EV149" s="31"/>
      <c r="EW149" s="31"/>
      <c r="EX149" s="31"/>
      <c r="EY149" s="31"/>
      <c r="EZ149" s="31"/>
      <c r="FA149" s="31"/>
      <c r="FB149" s="31"/>
      <c r="FC149" s="31"/>
      <c r="FD149" s="31"/>
      <c r="FE149" s="31"/>
      <c r="FF149" s="31"/>
      <c r="FG149" s="31"/>
      <c r="FH149" s="31"/>
      <c r="FI149" s="31"/>
      <c r="FJ149" s="31"/>
      <c r="FK149" s="31"/>
      <c r="FL149" s="31"/>
      <c r="FM149" s="31"/>
      <c r="FN149" s="31"/>
      <c r="FO149" s="31"/>
      <c r="FP149" s="31"/>
      <c r="FQ149" s="31"/>
      <c r="FR149" s="31"/>
      <c r="FS149" s="31"/>
      <c r="FT149" s="31"/>
      <c r="FU149" s="31"/>
      <c r="FV149" s="31"/>
      <c r="FW149" s="31"/>
      <c r="FX149" s="31"/>
      <c r="FY149" s="31"/>
      <c r="FZ149" s="31"/>
      <c r="GA149" s="31"/>
      <c r="GB149" s="31"/>
      <c r="GC149" s="31"/>
      <c r="GD149" s="31"/>
      <c r="GE149" s="31"/>
      <c r="GF149" s="31"/>
      <c r="GG149" s="31"/>
      <c r="GH149" s="31"/>
      <c r="GI149" s="31"/>
      <c r="GJ149" s="31"/>
      <c r="GK149" s="31"/>
      <c r="GL149" s="31"/>
      <c r="GM149" s="31"/>
      <c r="GN149" s="31"/>
      <c r="GO149" s="31"/>
      <c r="GP149" s="31"/>
      <c r="GQ149" s="31"/>
      <c r="GR149" s="31"/>
      <c r="GS149" s="31"/>
      <c r="GT149" s="31"/>
      <c r="GU149" s="31"/>
      <c r="GV149" s="31"/>
      <c r="GW149" s="31"/>
      <c r="GX149" s="31"/>
      <c r="GY149" s="31"/>
      <c r="GZ149" s="31"/>
      <c r="HA149" s="31"/>
      <c r="HB149" s="31"/>
      <c r="HC149" s="31"/>
      <c r="HD149" s="31"/>
      <c r="HE149" s="31"/>
      <c r="HF149" s="31"/>
      <c r="HG149" s="31"/>
      <c r="HH149" s="31"/>
      <c r="HI149" s="31"/>
      <c r="HJ149" s="31"/>
      <c r="HK149" s="31"/>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row>
    <row r="150" s="218" customFormat="1" ht="47" customHeight="1" spans="1:243">
      <c r="A150" s="230" t="s">
        <v>662</v>
      </c>
      <c r="B150" s="234" t="s">
        <v>663</v>
      </c>
      <c r="C150" s="233" t="s">
        <v>25</v>
      </c>
      <c r="D150" s="233" t="s">
        <v>56</v>
      </c>
      <c r="E150" s="250" t="s">
        <v>664</v>
      </c>
      <c r="F150" s="251">
        <f>VLOOKUP(B150,'[1]附件1-竣工项目'!$B:$F,5,FALSE)</f>
        <v>246.7</v>
      </c>
      <c r="G150" s="234" t="s">
        <v>248</v>
      </c>
      <c r="H150" s="232" t="s">
        <v>51</v>
      </c>
      <c r="I150" s="234" t="s">
        <v>665</v>
      </c>
      <c r="J150" s="247">
        <v>22.09</v>
      </c>
      <c r="K150" s="247">
        <v>22.09</v>
      </c>
      <c r="L150" s="247">
        <f t="shared" si="2"/>
        <v>0</v>
      </c>
      <c r="M150" s="268" t="s">
        <v>60</v>
      </c>
      <c r="N150" s="268"/>
      <c r="O150" s="185"/>
      <c r="P150" s="269"/>
      <c r="Q150" s="274"/>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c r="ER150" s="31"/>
      <c r="ES150" s="31"/>
      <c r="ET150" s="31"/>
      <c r="EU150" s="31"/>
      <c r="EV150" s="31"/>
      <c r="EW150" s="31"/>
      <c r="EX150" s="31"/>
      <c r="EY150" s="31"/>
      <c r="EZ150" s="31"/>
      <c r="FA150" s="31"/>
      <c r="FB150" s="31"/>
      <c r="FC150" s="31"/>
      <c r="FD150" s="31"/>
      <c r="FE150" s="31"/>
      <c r="FF150" s="31"/>
      <c r="FG150" s="31"/>
      <c r="FH150" s="31"/>
      <c r="FI150" s="31"/>
      <c r="FJ150" s="31"/>
      <c r="FK150" s="31"/>
      <c r="FL150" s="31"/>
      <c r="FM150" s="31"/>
      <c r="FN150" s="31"/>
      <c r="FO150" s="31"/>
      <c r="FP150" s="31"/>
      <c r="FQ150" s="31"/>
      <c r="FR150" s="31"/>
      <c r="FS150" s="31"/>
      <c r="FT150" s="31"/>
      <c r="FU150" s="31"/>
      <c r="FV150" s="31"/>
      <c r="FW150" s="31"/>
      <c r="FX150" s="31"/>
      <c r="FY150" s="31"/>
      <c r="FZ150" s="31"/>
      <c r="GA150" s="31"/>
      <c r="GB150" s="31"/>
      <c r="GC150" s="31"/>
      <c r="GD150" s="31"/>
      <c r="GE150" s="31"/>
      <c r="GF150" s="31"/>
      <c r="GG150" s="31"/>
      <c r="GH150" s="31"/>
      <c r="GI150" s="31"/>
      <c r="GJ150" s="31"/>
      <c r="GK150" s="31"/>
      <c r="GL150" s="31"/>
      <c r="GM150" s="31"/>
      <c r="GN150" s="31"/>
      <c r="GO150" s="31"/>
      <c r="GP150" s="31"/>
      <c r="GQ150" s="31"/>
      <c r="GR150" s="31"/>
      <c r="GS150" s="31"/>
      <c r="GT150" s="31"/>
      <c r="GU150" s="31"/>
      <c r="GV150" s="31"/>
      <c r="GW150" s="31"/>
      <c r="GX150" s="31"/>
      <c r="GY150" s="31"/>
      <c r="GZ150" s="31"/>
      <c r="HA150" s="31"/>
      <c r="HB150" s="31"/>
      <c r="HC150" s="31"/>
      <c r="HD150" s="31"/>
      <c r="HE150" s="31"/>
      <c r="HF150" s="31"/>
      <c r="HG150" s="31"/>
      <c r="HH150" s="31"/>
      <c r="HI150" s="31"/>
      <c r="HJ150" s="31"/>
      <c r="HK150" s="31"/>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row>
    <row r="151" s="218" customFormat="1" ht="47" customHeight="1" spans="1:243">
      <c r="A151" s="230" t="s">
        <v>666</v>
      </c>
      <c r="B151" s="234" t="s">
        <v>667</v>
      </c>
      <c r="C151" s="233" t="s">
        <v>25</v>
      </c>
      <c r="D151" s="236" t="s">
        <v>63</v>
      </c>
      <c r="E151" s="250" t="s">
        <v>668</v>
      </c>
      <c r="F151" s="251">
        <f>VLOOKUP(B151,'[1]附件1-竣工项目'!$B:$F,5,FALSE)</f>
        <v>2069.711044</v>
      </c>
      <c r="G151" s="234" t="s">
        <v>344</v>
      </c>
      <c r="H151" s="236" t="s">
        <v>51</v>
      </c>
      <c r="I151" s="234" t="s">
        <v>669</v>
      </c>
      <c r="J151" s="247">
        <v>21</v>
      </c>
      <c r="K151" s="247">
        <v>16.9</v>
      </c>
      <c r="L151" s="247">
        <f t="shared" si="2"/>
        <v>-4.1</v>
      </c>
      <c r="M151" s="268" t="s">
        <v>60</v>
      </c>
      <c r="N151" s="268"/>
      <c r="O151" s="185"/>
      <c r="P151" s="269"/>
      <c r="Q151" s="274"/>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c r="ER151" s="31"/>
      <c r="ES151" s="31"/>
      <c r="ET151" s="31"/>
      <c r="EU151" s="31"/>
      <c r="EV151" s="31"/>
      <c r="EW151" s="31"/>
      <c r="EX151" s="31"/>
      <c r="EY151" s="31"/>
      <c r="EZ151" s="31"/>
      <c r="FA151" s="31"/>
      <c r="FB151" s="31"/>
      <c r="FC151" s="31"/>
      <c r="FD151" s="31"/>
      <c r="FE151" s="31"/>
      <c r="FF151" s="31"/>
      <c r="FG151" s="31"/>
      <c r="FH151" s="31"/>
      <c r="FI151" s="31"/>
      <c r="FJ151" s="31"/>
      <c r="FK151" s="31"/>
      <c r="FL151" s="31"/>
      <c r="FM151" s="31"/>
      <c r="FN151" s="31"/>
      <c r="FO151" s="31"/>
      <c r="FP151" s="31"/>
      <c r="FQ151" s="31"/>
      <c r="FR151" s="31"/>
      <c r="FS151" s="31"/>
      <c r="FT151" s="31"/>
      <c r="FU151" s="31"/>
      <c r="FV151" s="31"/>
      <c r="FW151" s="31"/>
      <c r="FX151" s="31"/>
      <c r="FY151" s="31"/>
      <c r="FZ151" s="31"/>
      <c r="GA151" s="31"/>
      <c r="GB151" s="31"/>
      <c r="GC151" s="31"/>
      <c r="GD151" s="31"/>
      <c r="GE151" s="31"/>
      <c r="GF151" s="31"/>
      <c r="GG151" s="31"/>
      <c r="GH151" s="31"/>
      <c r="GI151" s="31"/>
      <c r="GJ151" s="31"/>
      <c r="GK151" s="31"/>
      <c r="GL151" s="31"/>
      <c r="GM151" s="31"/>
      <c r="GN151" s="31"/>
      <c r="GO151" s="31"/>
      <c r="GP151" s="31"/>
      <c r="GQ151" s="31"/>
      <c r="GR151" s="31"/>
      <c r="GS151" s="31"/>
      <c r="GT151" s="31"/>
      <c r="GU151" s="31"/>
      <c r="GV151" s="31"/>
      <c r="GW151" s="31"/>
      <c r="GX151" s="31"/>
      <c r="GY151" s="31"/>
      <c r="GZ151" s="31"/>
      <c r="HA151" s="31"/>
      <c r="HB151" s="31"/>
      <c r="HC151" s="31"/>
      <c r="HD151" s="31"/>
      <c r="HE151" s="31"/>
      <c r="HF151" s="31"/>
      <c r="HG151" s="31"/>
      <c r="HH151" s="31"/>
      <c r="HI151" s="31"/>
      <c r="HJ151" s="31"/>
      <c r="HK151" s="31"/>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row>
    <row r="152" s="218" customFormat="1" ht="65" customHeight="1" spans="1:243">
      <c r="A152" s="230" t="s">
        <v>670</v>
      </c>
      <c r="B152" s="234" t="s">
        <v>671</v>
      </c>
      <c r="C152" s="233" t="s">
        <v>25</v>
      </c>
      <c r="D152" s="233" t="s">
        <v>56</v>
      </c>
      <c r="E152" s="236" t="s">
        <v>672</v>
      </c>
      <c r="F152" s="251">
        <f>VLOOKUP(B152,'[1]附件1-竣工项目'!$B:$F,5,FALSE)</f>
        <v>367.5</v>
      </c>
      <c r="G152" s="247" t="s">
        <v>114</v>
      </c>
      <c r="H152" s="232" t="s">
        <v>51</v>
      </c>
      <c r="I152" s="234" t="s">
        <v>673</v>
      </c>
      <c r="J152" s="247">
        <v>20.58</v>
      </c>
      <c r="K152" s="247">
        <v>2.8</v>
      </c>
      <c r="L152" s="247">
        <f t="shared" si="2"/>
        <v>-17.78</v>
      </c>
      <c r="M152" s="268" t="s">
        <v>104</v>
      </c>
      <c r="N152" s="268"/>
      <c r="O152" s="185"/>
      <c r="P152" s="269"/>
      <c r="Q152" s="274"/>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31"/>
      <c r="FK152" s="31"/>
      <c r="FL152" s="31"/>
      <c r="FM152" s="31"/>
      <c r="FN152" s="31"/>
      <c r="FO152" s="31"/>
      <c r="FP152" s="31"/>
      <c r="FQ152" s="31"/>
      <c r="FR152" s="31"/>
      <c r="FS152" s="31"/>
      <c r="FT152" s="31"/>
      <c r="FU152" s="31"/>
      <c r="FV152" s="31"/>
      <c r="FW152" s="31"/>
      <c r="FX152" s="31"/>
      <c r="FY152" s="31"/>
      <c r="FZ152" s="31"/>
      <c r="GA152" s="31"/>
      <c r="GB152" s="31"/>
      <c r="GC152" s="31"/>
      <c r="GD152" s="31"/>
      <c r="GE152" s="31"/>
      <c r="GF152" s="31"/>
      <c r="GG152" s="31"/>
      <c r="GH152" s="31"/>
      <c r="GI152" s="31"/>
      <c r="GJ152" s="31"/>
      <c r="GK152" s="31"/>
      <c r="GL152" s="31"/>
      <c r="GM152" s="31"/>
      <c r="GN152" s="31"/>
      <c r="GO152" s="31"/>
      <c r="GP152" s="31"/>
      <c r="GQ152" s="31"/>
      <c r="GR152" s="31"/>
      <c r="GS152" s="31"/>
      <c r="GT152" s="31"/>
      <c r="GU152" s="31"/>
      <c r="GV152" s="31"/>
      <c r="GW152" s="31"/>
      <c r="GX152" s="31"/>
      <c r="GY152" s="31"/>
      <c r="GZ152" s="31"/>
      <c r="HA152" s="31"/>
      <c r="HB152" s="31"/>
      <c r="HC152" s="31"/>
      <c r="HD152" s="31"/>
      <c r="HE152" s="31"/>
      <c r="HF152" s="31"/>
      <c r="HG152" s="31"/>
      <c r="HH152" s="31"/>
      <c r="HI152" s="31"/>
      <c r="HJ152" s="31"/>
      <c r="HK152" s="31"/>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row>
    <row r="153" s="218" customFormat="1" ht="52" customHeight="1" spans="1:243">
      <c r="A153" s="230" t="s">
        <v>674</v>
      </c>
      <c r="B153" s="232" t="s">
        <v>675</v>
      </c>
      <c r="C153" s="232" t="s">
        <v>25</v>
      </c>
      <c r="D153" s="233" t="s">
        <v>56</v>
      </c>
      <c r="E153" s="248" t="s">
        <v>676</v>
      </c>
      <c r="F153" s="251">
        <f>VLOOKUP(B153,'[1]附件1-竣工项目'!$B:$F,5,FALSE)</f>
        <v>138</v>
      </c>
      <c r="G153" s="248" t="s">
        <v>677</v>
      </c>
      <c r="H153" s="232" t="s">
        <v>51</v>
      </c>
      <c r="I153" s="232" t="s">
        <v>678</v>
      </c>
      <c r="J153" s="247">
        <v>20</v>
      </c>
      <c r="K153" s="247">
        <v>20</v>
      </c>
      <c r="L153" s="247">
        <f t="shared" si="2"/>
        <v>0</v>
      </c>
      <c r="M153" s="268" t="s">
        <v>85</v>
      </c>
      <c r="N153" s="268"/>
      <c r="O153" s="185"/>
      <c r="P153" s="269"/>
      <c r="Q153" s="274"/>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row>
    <row r="154" s="218" customFormat="1" ht="82" customHeight="1" spans="1:243">
      <c r="A154" s="230" t="s">
        <v>679</v>
      </c>
      <c r="B154" s="233" t="s">
        <v>680</v>
      </c>
      <c r="C154" s="233" t="s">
        <v>25</v>
      </c>
      <c r="D154" s="233" t="s">
        <v>56</v>
      </c>
      <c r="E154" s="236" t="s">
        <v>681</v>
      </c>
      <c r="F154" s="251">
        <f>VLOOKUP(B154,'[1]附件1-竣工项目'!$B:$F,5,FALSE)</f>
        <v>3931.92</v>
      </c>
      <c r="G154" s="233" t="s">
        <v>114</v>
      </c>
      <c r="H154" s="233" t="s">
        <v>51</v>
      </c>
      <c r="I154" s="233" t="s">
        <v>682</v>
      </c>
      <c r="J154" s="247">
        <v>20</v>
      </c>
      <c r="K154" s="247">
        <v>20</v>
      </c>
      <c r="L154" s="247">
        <f t="shared" si="2"/>
        <v>0</v>
      </c>
      <c r="M154" s="268" t="s">
        <v>92</v>
      </c>
      <c r="N154" s="268"/>
      <c r="O154" s="185"/>
      <c r="P154" s="269"/>
      <c r="Q154" s="274"/>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row>
    <row r="155" s="218" customFormat="1" ht="70" customHeight="1" spans="1:243">
      <c r="A155" s="230" t="s">
        <v>683</v>
      </c>
      <c r="B155" s="234" t="s">
        <v>684</v>
      </c>
      <c r="C155" s="234" t="s">
        <v>25</v>
      </c>
      <c r="D155" s="233" t="s">
        <v>56</v>
      </c>
      <c r="E155" s="250" t="s">
        <v>685</v>
      </c>
      <c r="F155" s="251">
        <f>VLOOKUP(B155,'[1]附件1-竣工项目'!$B:$F,5,FALSE)</f>
        <v>217.35</v>
      </c>
      <c r="G155" s="234" t="s">
        <v>144</v>
      </c>
      <c r="H155" s="233" t="s">
        <v>51</v>
      </c>
      <c r="I155" s="234" t="s">
        <v>686</v>
      </c>
      <c r="J155" s="247">
        <v>20</v>
      </c>
      <c r="K155" s="247">
        <v>20</v>
      </c>
      <c r="L155" s="247">
        <f t="shared" si="2"/>
        <v>0</v>
      </c>
      <c r="M155" s="268" t="s">
        <v>60</v>
      </c>
      <c r="N155" s="268"/>
      <c r="O155" s="185"/>
      <c r="P155" s="269"/>
      <c r="Q155" s="274"/>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row>
    <row r="156" s="218" customFormat="1" ht="40.5" spans="1:243">
      <c r="A156" s="230" t="s">
        <v>687</v>
      </c>
      <c r="B156" s="232" t="s">
        <v>688</v>
      </c>
      <c r="C156" s="232" t="s">
        <v>25</v>
      </c>
      <c r="D156" s="233" t="s">
        <v>56</v>
      </c>
      <c r="E156" s="248" t="s">
        <v>689</v>
      </c>
      <c r="F156" s="251">
        <f>VLOOKUP(B156,'[1]附件1-竣工项目'!$B:$F,5,FALSE)</f>
        <v>521.5</v>
      </c>
      <c r="G156" s="248" t="s">
        <v>543</v>
      </c>
      <c r="H156" s="232" t="s">
        <v>51</v>
      </c>
      <c r="I156" s="232" t="s">
        <v>690</v>
      </c>
      <c r="J156" s="247">
        <v>18</v>
      </c>
      <c r="K156" s="247">
        <v>18</v>
      </c>
      <c r="L156" s="247">
        <f t="shared" si="2"/>
        <v>0</v>
      </c>
      <c r="M156" s="268" t="s">
        <v>104</v>
      </c>
      <c r="N156" s="268"/>
      <c r="O156" s="185"/>
      <c r="P156" s="269"/>
      <c r="Q156" s="274"/>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row>
    <row r="157" s="218" customFormat="1" ht="40.5" spans="1:243">
      <c r="A157" s="230" t="s">
        <v>691</v>
      </c>
      <c r="B157" s="233" t="s">
        <v>692</v>
      </c>
      <c r="C157" s="233" t="s">
        <v>25</v>
      </c>
      <c r="D157" s="233" t="s">
        <v>206</v>
      </c>
      <c r="E157" s="236" t="s">
        <v>693</v>
      </c>
      <c r="F157" s="251">
        <f>VLOOKUP(B157,'[1]附件1-竣工项目'!$B:$F,5,FALSE)</f>
        <v>40</v>
      </c>
      <c r="G157" s="255" t="s">
        <v>58</v>
      </c>
      <c r="H157" s="255" t="s">
        <v>51</v>
      </c>
      <c r="I157" s="255" t="s">
        <v>694</v>
      </c>
      <c r="J157" s="247">
        <v>17.27</v>
      </c>
      <c r="K157" s="247">
        <v>17.27</v>
      </c>
      <c r="L157" s="247">
        <f t="shared" si="2"/>
        <v>0</v>
      </c>
      <c r="M157" s="273" t="s">
        <v>60</v>
      </c>
      <c r="N157" s="268"/>
      <c r="O157" s="185"/>
      <c r="P157" s="269"/>
      <c r="Q157" s="274"/>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c r="ER157" s="31"/>
      <c r="ES157" s="31"/>
      <c r="ET157" s="31"/>
      <c r="EU157" s="31"/>
      <c r="EV157" s="31"/>
      <c r="EW157" s="31"/>
      <c r="EX157" s="31"/>
      <c r="EY157" s="31"/>
      <c r="EZ157" s="31"/>
      <c r="FA157" s="31"/>
      <c r="FB157" s="31"/>
      <c r="FC157" s="31"/>
      <c r="FD157" s="31"/>
      <c r="FE157" s="31"/>
      <c r="FF157" s="31"/>
      <c r="FG157" s="31"/>
      <c r="FH157" s="31"/>
      <c r="FI157" s="31"/>
      <c r="FJ157" s="31"/>
      <c r="FK157" s="31"/>
      <c r="FL157" s="31"/>
      <c r="FM157" s="31"/>
      <c r="FN157" s="31"/>
      <c r="FO157" s="31"/>
      <c r="FP157" s="31"/>
      <c r="FQ157" s="31"/>
      <c r="FR157" s="31"/>
      <c r="FS157" s="31"/>
      <c r="FT157" s="31"/>
      <c r="FU157" s="31"/>
      <c r="FV157" s="31"/>
      <c r="FW157" s="31"/>
      <c r="FX157" s="31"/>
      <c r="FY157" s="31"/>
      <c r="FZ157" s="31"/>
      <c r="GA157" s="31"/>
      <c r="GB157" s="31"/>
      <c r="GC157" s="31"/>
      <c r="GD157" s="31"/>
      <c r="GE157" s="31"/>
      <c r="GF157" s="31"/>
      <c r="GG157" s="31"/>
      <c r="GH157" s="31"/>
      <c r="GI157" s="31"/>
      <c r="GJ157" s="31"/>
      <c r="GK157" s="31"/>
      <c r="GL157" s="31"/>
      <c r="GM157" s="31"/>
      <c r="GN157" s="31"/>
      <c r="GO157" s="31"/>
      <c r="GP157" s="31"/>
      <c r="GQ157" s="31"/>
      <c r="GR157" s="31"/>
      <c r="GS157" s="31"/>
      <c r="GT157" s="31"/>
      <c r="GU157" s="31"/>
      <c r="GV157" s="31"/>
      <c r="GW157" s="31"/>
      <c r="GX157" s="31"/>
      <c r="GY157" s="31"/>
      <c r="GZ157" s="31"/>
      <c r="HA157" s="31"/>
      <c r="HB157" s="31"/>
      <c r="HC157" s="31"/>
      <c r="HD157" s="31"/>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row>
    <row r="158" s="218" customFormat="1" ht="40.5" spans="1:243">
      <c r="A158" s="230" t="s">
        <v>695</v>
      </c>
      <c r="B158" s="234" t="s">
        <v>696</v>
      </c>
      <c r="C158" s="234" t="s">
        <v>25</v>
      </c>
      <c r="D158" s="233" t="s">
        <v>56</v>
      </c>
      <c r="E158" s="250" t="s">
        <v>697</v>
      </c>
      <c r="F158" s="251">
        <f>VLOOKUP(B158,'[1]附件1-竣工项目'!$B:$F,5,FALSE)</f>
        <v>137.5</v>
      </c>
      <c r="G158" s="234" t="s">
        <v>419</v>
      </c>
      <c r="H158" s="234" t="s">
        <v>51</v>
      </c>
      <c r="I158" s="234" t="s">
        <v>698</v>
      </c>
      <c r="J158" s="247">
        <v>15</v>
      </c>
      <c r="K158" s="247">
        <v>15</v>
      </c>
      <c r="L158" s="247">
        <f t="shared" si="2"/>
        <v>0</v>
      </c>
      <c r="M158" s="268" t="s">
        <v>92</v>
      </c>
      <c r="N158" s="268"/>
      <c r="O158" s="185"/>
      <c r="P158" s="269"/>
      <c r="Q158" s="274"/>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c r="ER158" s="31"/>
      <c r="ES158" s="31"/>
      <c r="ET158" s="31"/>
      <c r="EU158" s="31"/>
      <c r="EV158" s="31"/>
      <c r="EW158" s="31"/>
      <c r="EX158" s="31"/>
      <c r="EY158" s="31"/>
      <c r="EZ158" s="31"/>
      <c r="FA158" s="31"/>
      <c r="FB158" s="31"/>
      <c r="FC158" s="31"/>
      <c r="FD158" s="31"/>
      <c r="FE158" s="31"/>
      <c r="FF158" s="31"/>
      <c r="FG158" s="31"/>
      <c r="FH158" s="31"/>
      <c r="FI158" s="31"/>
      <c r="FJ158" s="31"/>
      <c r="FK158" s="31"/>
      <c r="FL158" s="31"/>
      <c r="FM158" s="31"/>
      <c r="FN158" s="31"/>
      <c r="FO158" s="31"/>
      <c r="FP158" s="31"/>
      <c r="FQ158" s="31"/>
      <c r="FR158" s="31"/>
      <c r="FS158" s="31"/>
      <c r="FT158" s="31"/>
      <c r="FU158" s="31"/>
      <c r="FV158" s="31"/>
      <c r="FW158" s="31"/>
      <c r="FX158" s="31"/>
      <c r="FY158" s="31"/>
      <c r="FZ158" s="31"/>
      <c r="GA158" s="31"/>
      <c r="GB158" s="31"/>
      <c r="GC158" s="31"/>
      <c r="GD158" s="31"/>
      <c r="GE158" s="31"/>
      <c r="GF158" s="31"/>
      <c r="GG158" s="31"/>
      <c r="GH158" s="31"/>
      <c r="GI158" s="31"/>
      <c r="GJ158" s="31"/>
      <c r="GK158" s="31"/>
      <c r="GL158" s="31"/>
      <c r="GM158" s="31"/>
      <c r="GN158" s="31"/>
      <c r="GO158" s="31"/>
      <c r="GP158" s="31"/>
      <c r="GQ158" s="31"/>
      <c r="GR158" s="31"/>
      <c r="GS158" s="31"/>
      <c r="GT158" s="31"/>
      <c r="GU158" s="31"/>
      <c r="GV158" s="31"/>
      <c r="GW158" s="31"/>
      <c r="GX158" s="31"/>
      <c r="GY158" s="31"/>
      <c r="GZ158" s="31"/>
      <c r="HA158" s="31"/>
      <c r="HB158" s="31"/>
      <c r="HC158" s="31"/>
      <c r="HD158" s="31"/>
      <c r="HE158" s="31"/>
      <c r="HF158" s="31"/>
      <c r="HG158" s="31"/>
      <c r="HH158" s="31"/>
      <c r="HI158" s="31"/>
      <c r="HJ158" s="31"/>
      <c r="HK158" s="31"/>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row>
    <row r="159" s="218" customFormat="1" ht="65" customHeight="1" spans="1:243">
      <c r="A159" s="230" t="s">
        <v>699</v>
      </c>
      <c r="B159" s="233" t="s">
        <v>700</v>
      </c>
      <c r="C159" s="233" t="s">
        <v>25</v>
      </c>
      <c r="D159" s="233" t="s">
        <v>206</v>
      </c>
      <c r="E159" s="236" t="s">
        <v>701</v>
      </c>
      <c r="F159" s="251">
        <f>VLOOKUP(B159,'[1]附件1-竣工项目'!$B:$F,5,FALSE)</f>
        <v>692.64</v>
      </c>
      <c r="G159" s="255" t="s">
        <v>58</v>
      </c>
      <c r="H159" s="255" t="s">
        <v>51</v>
      </c>
      <c r="I159" s="255" t="s">
        <v>702</v>
      </c>
      <c r="J159" s="247">
        <v>14.96</v>
      </c>
      <c r="K159" s="247">
        <v>14.96</v>
      </c>
      <c r="L159" s="247">
        <f t="shared" si="2"/>
        <v>0</v>
      </c>
      <c r="M159" s="273" t="s">
        <v>104</v>
      </c>
      <c r="N159" s="268"/>
      <c r="O159" s="185"/>
      <c r="P159" s="269"/>
      <c r="Q159" s="274"/>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c r="ER159" s="31"/>
      <c r="ES159" s="31"/>
      <c r="ET159" s="31"/>
      <c r="EU159" s="31"/>
      <c r="EV159" s="31"/>
      <c r="EW159" s="31"/>
      <c r="EX159" s="31"/>
      <c r="EY159" s="31"/>
      <c r="EZ159" s="31"/>
      <c r="FA159" s="31"/>
      <c r="FB159" s="31"/>
      <c r="FC159" s="31"/>
      <c r="FD159" s="31"/>
      <c r="FE159" s="31"/>
      <c r="FF159" s="31"/>
      <c r="FG159" s="31"/>
      <c r="FH159" s="31"/>
      <c r="FI159" s="31"/>
      <c r="FJ159" s="31"/>
      <c r="FK159" s="31"/>
      <c r="FL159" s="31"/>
      <c r="FM159" s="31"/>
      <c r="FN159" s="31"/>
      <c r="FO159" s="31"/>
      <c r="FP159" s="31"/>
      <c r="FQ159" s="31"/>
      <c r="FR159" s="31"/>
      <c r="FS159" s="31"/>
      <c r="FT159" s="31"/>
      <c r="FU159" s="31"/>
      <c r="FV159" s="31"/>
      <c r="FW159" s="31"/>
      <c r="FX159" s="31"/>
      <c r="FY159" s="31"/>
      <c r="FZ159" s="31"/>
      <c r="GA159" s="31"/>
      <c r="GB159" s="31"/>
      <c r="GC159" s="31"/>
      <c r="GD159" s="31"/>
      <c r="GE159" s="31"/>
      <c r="GF159" s="31"/>
      <c r="GG159" s="31"/>
      <c r="GH159" s="31"/>
      <c r="GI159" s="31"/>
      <c r="GJ159" s="31"/>
      <c r="GK159" s="31"/>
      <c r="GL159" s="31"/>
      <c r="GM159" s="31"/>
      <c r="GN159" s="31"/>
      <c r="GO159" s="31"/>
      <c r="GP159" s="31"/>
      <c r="GQ159" s="31"/>
      <c r="GR159" s="31"/>
      <c r="GS159" s="31"/>
      <c r="GT159" s="31"/>
      <c r="GU159" s="31"/>
      <c r="GV159" s="31"/>
      <c r="GW159" s="31"/>
      <c r="GX159" s="31"/>
      <c r="GY159" s="31"/>
      <c r="GZ159" s="31"/>
      <c r="HA159" s="31"/>
      <c r="HB159" s="31"/>
      <c r="HC159" s="31"/>
      <c r="HD159" s="31"/>
      <c r="HE159" s="31"/>
      <c r="HF159" s="31"/>
      <c r="HG159" s="31"/>
      <c r="HH159" s="31"/>
      <c r="HI159" s="31"/>
      <c r="HJ159" s="31"/>
      <c r="HK159" s="31"/>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row>
    <row r="160" s="218" customFormat="1" ht="66" customHeight="1" spans="1:243">
      <c r="A160" s="230" t="s">
        <v>703</v>
      </c>
      <c r="B160" s="232" t="s">
        <v>704</v>
      </c>
      <c r="C160" s="232" t="s">
        <v>25</v>
      </c>
      <c r="D160" s="233" t="s">
        <v>56</v>
      </c>
      <c r="E160" s="248" t="s">
        <v>705</v>
      </c>
      <c r="F160" s="251">
        <f>VLOOKUP(B160,'[1]附件1-竣工项目'!$B:$F,5,FALSE)</f>
        <v>66.62</v>
      </c>
      <c r="G160" s="248" t="s">
        <v>473</v>
      </c>
      <c r="H160" s="232" t="s">
        <v>51</v>
      </c>
      <c r="I160" s="232" t="s">
        <v>706</v>
      </c>
      <c r="J160" s="247">
        <v>13</v>
      </c>
      <c r="K160" s="247">
        <v>13</v>
      </c>
      <c r="L160" s="247">
        <f t="shared" si="2"/>
        <v>0</v>
      </c>
      <c r="M160" s="268" t="s">
        <v>104</v>
      </c>
      <c r="N160" s="268"/>
      <c r="O160" s="185"/>
      <c r="P160" s="269"/>
      <c r="Q160" s="274"/>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row>
    <row r="161" s="218" customFormat="1" ht="68" customHeight="1" spans="1:243">
      <c r="A161" s="230" t="s">
        <v>707</v>
      </c>
      <c r="B161" s="233" t="s">
        <v>708</v>
      </c>
      <c r="C161" s="233" t="s">
        <v>25</v>
      </c>
      <c r="D161" s="233" t="s">
        <v>206</v>
      </c>
      <c r="E161" s="236" t="s">
        <v>709</v>
      </c>
      <c r="F161" s="251">
        <f>VLOOKUP(B161,'[1]附件1-竣工项目'!$B:$F,5,FALSE)</f>
        <v>44.18</v>
      </c>
      <c r="G161" s="255" t="s">
        <v>58</v>
      </c>
      <c r="H161" s="255" t="s">
        <v>51</v>
      </c>
      <c r="I161" s="255" t="s">
        <v>710</v>
      </c>
      <c r="J161" s="247">
        <v>12.42</v>
      </c>
      <c r="K161" s="247">
        <v>12.42</v>
      </c>
      <c r="L161" s="247">
        <f t="shared" si="2"/>
        <v>0</v>
      </c>
      <c r="M161" s="272" t="s">
        <v>104</v>
      </c>
      <c r="N161" s="268"/>
      <c r="O161" s="185"/>
      <c r="P161" s="269"/>
      <c r="Q161" s="274"/>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row>
    <row r="162" s="218" customFormat="1" ht="54" spans="1:243">
      <c r="A162" s="230" t="s">
        <v>711</v>
      </c>
      <c r="B162" s="233" t="s">
        <v>712</v>
      </c>
      <c r="C162" s="233" t="s">
        <v>25</v>
      </c>
      <c r="D162" s="233" t="s">
        <v>56</v>
      </c>
      <c r="E162" s="236" t="s">
        <v>713</v>
      </c>
      <c r="F162" s="251">
        <f>VLOOKUP(B162,'[1]附件1-竣工项目'!$B:$F,5,FALSE)</f>
        <v>225.05</v>
      </c>
      <c r="G162" s="233" t="s">
        <v>144</v>
      </c>
      <c r="H162" s="233" t="s">
        <v>51</v>
      </c>
      <c r="I162" s="247" t="s">
        <v>714</v>
      </c>
      <c r="J162" s="247">
        <v>10</v>
      </c>
      <c r="K162" s="247">
        <v>10</v>
      </c>
      <c r="L162" s="247">
        <f t="shared" si="2"/>
        <v>0</v>
      </c>
      <c r="M162" s="268" t="s">
        <v>60</v>
      </c>
      <c r="N162" s="268"/>
      <c r="O162" s="185"/>
      <c r="P162" s="269"/>
      <c r="Q162" s="274"/>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row>
    <row r="163" s="218" customFormat="1" ht="67.5" spans="1:243">
      <c r="A163" s="230" t="s">
        <v>715</v>
      </c>
      <c r="B163" s="234" t="s">
        <v>716</v>
      </c>
      <c r="C163" s="234" t="s">
        <v>25</v>
      </c>
      <c r="D163" s="233" t="s">
        <v>56</v>
      </c>
      <c r="E163" s="250" t="s">
        <v>717</v>
      </c>
      <c r="F163" s="251">
        <f>VLOOKUP(B163,'[1]附件1-竣工项目'!$B:$F,5,FALSE)</f>
        <v>265.39</v>
      </c>
      <c r="G163" s="234" t="s">
        <v>144</v>
      </c>
      <c r="H163" s="233" t="s">
        <v>51</v>
      </c>
      <c r="I163" s="234" t="s">
        <v>718</v>
      </c>
      <c r="J163" s="247">
        <v>10</v>
      </c>
      <c r="K163" s="247">
        <v>10</v>
      </c>
      <c r="L163" s="247">
        <f t="shared" si="2"/>
        <v>0</v>
      </c>
      <c r="M163" s="268" t="s">
        <v>104</v>
      </c>
      <c r="N163" s="268"/>
      <c r="O163" s="185"/>
      <c r="P163" s="269"/>
      <c r="Q163" s="274"/>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row>
    <row r="164" s="218" customFormat="1" ht="40.5" spans="1:243">
      <c r="A164" s="230" t="s">
        <v>719</v>
      </c>
      <c r="B164" s="233" t="s">
        <v>720</v>
      </c>
      <c r="C164" s="233" t="s">
        <v>25</v>
      </c>
      <c r="D164" s="233" t="s">
        <v>206</v>
      </c>
      <c r="E164" s="236" t="s">
        <v>721</v>
      </c>
      <c r="F164" s="251">
        <f>VLOOKUP(B164,'[1]附件1-竣工项目'!$B:$F,5,FALSE)</f>
        <v>54.47</v>
      </c>
      <c r="G164" s="279">
        <v>2018</v>
      </c>
      <c r="H164" s="255" t="s">
        <v>51</v>
      </c>
      <c r="I164" s="255" t="s">
        <v>722</v>
      </c>
      <c r="J164" s="247">
        <v>8.85</v>
      </c>
      <c r="K164" s="247">
        <v>8.85</v>
      </c>
      <c r="L164" s="247">
        <f t="shared" si="2"/>
        <v>0</v>
      </c>
      <c r="M164" s="272" t="s">
        <v>104</v>
      </c>
      <c r="N164" s="268"/>
      <c r="O164" s="185"/>
      <c r="P164" s="269"/>
      <c r="Q164" s="274"/>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row>
    <row r="165" s="218" customFormat="1" ht="67.5" spans="1:243">
      <c r="A165" s="230" t="s">
        <v>723</v>
      </c>
      <c r="B165" s="232" t="s">
        <v>724</v>
      </c>
      <c r="C165" s="232" t="s">
        <v>25</v>
      </c>
      <c r="D165" s="233" t="s">
        <v>56</v>
      </c>
      <c r="E165" s="248" t="s">
        <v>725</v>
      </c>
      <c r="F165" s="251">
        <f>VLOOKUP(B165,'[1]附件1-竣工项目'!$B:$F,5,FALSE)</f>
        <v>1202.09</v>
      </c>
      <c r="G165" s="248" t="s">
        <v>726</v>
      </c>
      <c r="H165" s="232" t="s">
        <v>51</v>
      </c>
      <c r="I165" s="232" t="s">
        <v>727</v>
      </c>
      <c r="J165" s="247">
        <v>8</v>
      </c>
      <c r="K165" s="247">
        <v>8</v>
      </c>
      <c r="L165" s="247">
        <f t="shared" si="2"/>
        <v>0</v>
      </c>
      <c r="M165" s="268" t="s">
        <v>60</v>
      </c>
      <c r="N165" s="268"/>
      <c r="O165" s="185"/>
      <c r="P165" s="269"/>
      <c r="Q165" s="274"/>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c r="ER165" s="31"/>
      <c r="ES165" s="31"/>
      <c r="ET165" s="31"/>
      <c r="EU165" s="31"/>
      <c r="EV165" s="31"/>
      <c r="EW165" s="31"/>
      <c r="EX165" s="31"/>
      <c r="EY165" s="31"/>
      <c r="EZ165" s="31"/>
      <c r="FA165" s="31"/>
      <c r="FB165" s="31"/>
      <c r="FC165" s="31"/>
      <c r="FD165" s="31"/>
      <c r="FE165" s="31"/>
      <c r="FF165" s="31"/>
      <c r="FG165" s="31"/>
      <c r="FH165" s="31"/>
      <c r="FI165" s="31"/>
      <c r="FJ165" s="31"/>
      <c r="FK165" s="31"/>
      <c r="FL165" s="31"/>
      <c r="FM165" s="31"/>
      <c r="FN165" s="31"/>
      <c r="FO165" s="31"/>
      <c r="FP165" s="31"/>
      <c r="FQ165" s="31"/>
      <c r="FR165" s="31"/>
      <c r="FS165" s="31"/>
      <c r="FT165" s="31"/>
      <c r="FU165" s="31"/>
      <c r="FV165" s="31"/>
      <c r="FW165" s="31"/>
      <c r="FX165" s="31"/>
      <c r="FY165" s="31"/>
      <c r="FZ165" s="31"/>
      <c r="GA165" s="31"/>
      <c r="GB165" s="31"/>
      <c r="GC165" s="31"/>
      <c r="GD165" s="31"/>
      <c r="GE165" s="31"/>
      <c r="GF165" s="31"/>
      <c r="GG165" s="31"/>
      <c r="GH165" s="31"/>
      <c r="GI165" s="31"/>
      <c r="GJ165" s="31"/>
      <c r="GK165" s="31"/>
      <c r="GL165" s="31"/>
      <c r="GM165" s="31"/>
      <c r="GN165" s="31"/>
      <c r="GO165" s="31"/>
      <c r="GP165" s="31"/>
      <c r="GQ165" s="31"/>
      <c r="GR165" s="31"/>
      <c r="GS165" s="31"/>
      <c r="GT165" s="31"/>
      <c r="GU165" s="31"/>
      <c r="GV165" s="31"/>
      <c r="GW165" s="31"/>
      <c r="GX165" s="31"/>
      <c r="GY165" s="31"/>
      <c r="GZ165" s="31"/>
      <c r="HA165" s="31"/>
      <c r="HB165" s="31"/>
      <c r="HC165" s="31"/>
      <c r="HD165" s="31"/>
      <c r="HE165" s="31"/>
      <c r="HF165" s="31"/>
      <c r="HG165" s="31"/>
      <c r="HH165" s="31"/>
      <c r="HI165" s="31"/>
      <c r="HJ165" s="31"/>
      <c r="HK165" s="31"/>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row>
    <row r="166" s="218" customFormat="1" ht="81" spans="1:243">
      <c r="A166" s="230" t="s">
        <v>728</v>
      </c>
      <c r="B166" s="232" t="s">
        <v>729</v>
      </c>
      <c r="C166" s="232" t="s">
        <v>25</v>
      </c>
      <c r="D166" s="233" t="s">
        <v>56</v>
      </c>
      <c r="E166" s="248" t="s">
        <v>730</v>
      </c>
      <c r="F166" s="251">
        <f>VLOOKUP(B166,'[1]附件1-竣工项目'!$B:$F,5,FALSE)</f>
        <v>1438.83</v>
      </c>
      <c r="G166" s="248" t="s">
        <v>731</v>
      </c>
      <c r="H166" s="232" t="s">
        <v>51</v>
      </c>
      <c r="I166" s="232" t="s">
        <v>732</v>
      </c>
      <c r="J166" s="247">
        <v>0.6</v>
      </c>
      <c r="K166" s="247">
        <v>0.6</v>
      </c>
      <c r="L166" s="247">
        <f t="shared" si="2"/>
        <v>0</v>
      </c>
      <c r="M166" s="268" t="s">
        <v>60</v>
      </c>
      <c r="N166" s="268"/>
      <c r="O166" s="185"/>
      <c r="P166" s="269"/>
      <c r="Q166" s="274"/>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1"/>
      <c r="FH166" s="31"/>
      <c r="FI166" s="31"/>
      <c r="FJ166" s="31"/>
      <c r="FK166" s="31"/>
      <c r="FL166" s="31"/>
      <c r="FM166" s="31"/>
      <c r="FN166" s="31"/>
      <c r="FO166" s="31"/>
      <c r="FP166" s="31"/>
      <c r="FQ166" s="31"/>
      <c r="FR166" s="31"/>
      <c r="FS166" s="31"/>
      <c r="FT166" s="31"/>
      <c r="FU166" s="31"/>
      <c r="FV166" s="31"/>
      <c r="FW166" s="31"/>
      <c r="FX166" s="31"/>
      <c r="FY166" s="31"/>
      <c r="FZ166" s="31"/>
      <c r="GA166" s="31"/>
      <c r="GB166" s="31"/>
      <c r="GC166" s="31"/>
      <c r="GD166" s="31"/>
      <c r="GE166" s="31"/>
      <c r="GF166" s="31"/>
      <c r="GG166" s="31"/>
      <c r="GH166" s="31"/>
      <c r="GI166" s="31"/>
      <c r="GJ166" s="31"/>
      <c r="GK166" s="31"/>
      <c r="GL166" s="31"/>
      <c r="GM166" s="31"/>
      <c r="GN166" s="31"/>
      <c r="GO166" s="31"/>
      <c r="GP166" s="31"/>
      <c r="GQ166" s="31"/>
      <c r="GR166" s="31"/>
      <c r="GS166" s="31"/>
      <c r="GT166" s="31"/>
      <c r="GU166" s="31"/>
      <c r="GV166" s="31"/>
      <c r="GW166" s="31"/>
      <c r="GX166" s="31"/>
      <c r="GY166" s="31"/>
      <c r="GZ166" s="31"/>
      <c r="HA166" s="31"/>
      <c r="HB166" s="31"/>
      <c r="HC166" s="31"/>
      <c r="HD166" s="31"/>
      <c r="HE166" s="31"/>
      <c r="HF166" s="31"/>
      <c r="HG166" s="31"/>
      <c r="HH166" s="31"/>
      <c r="HI166" s="31"/>
      <c r="HJ166" s="31"/>
      <c r="HK166" s="31"/>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row>
    <row r="167" s="218" customFormat="1" ht="40.5" spans="1:243">
      <c r="A167" s="230" t="s">
        <v>733</v>
      </c>
      <c r="B167" s="234" t="s">
        <v>734</v>
      </c>
      <c r="C167" s="234" t="s">
        <v>25</v>
      </c>
      <c r="D167" s="233" t="s">
        <v>56</v>
      </c>
      <c r="E167" s="250" t="s">
        <v>735</v>
      </c>
      <c r="F167" s="251">
        <f>VLOOKUP(B167,'[1]附件1-竣工项目'!$B:$F,5,FALSE)</f>
        <v>237.82</v>
      </c>
      <c r="G167" s="234" t="s">
        <v>726</v>
      </c>
      <c r="H167" s="234" t="s">
        <v>51</v>
      </c>
      <c r="I167" s="234" t="s">
        <v>736</v>
      </c>
      <c r="J167" s="247">
        <v>7.5</v>
      </c>
      <c r="K167" s="247">
        <v>7.5</v>
      </c>
      <c r="L167" s="247">
        <f t="shared" si="2"/>
        <v>0</v>
      </c>
      <c r="M167" s="268" t="s">
        <v>375</v>
      </c>
      <c r="N167" s="268"/>
      <c r="O167" s="185"/>
      <c r="P167" s="269"/>
      <c r="Q167" s="274"/>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c r="ER167" s="31"/>
      <c r="ES167" s="31"/>
      <c r="ET167" s="31"/>
      <c r="EU167" s="31"/>
      <c r="EV167" s="31"/>
      <c r="EW167" s="31"/>
      <c r="EX167" s="31"/>
      <c r="EY167" s="31"/>
      <c r="EZ167" s="31"/>
      <c r="FA167" s="31"/>
      <c r="FB167" s="31"/>
      <c r="FC167" s="31"/>
      <c r="FD167" s="31"/>
      <c r="FE167" s="31"/>
      <c r="FF167" s="31"/>
      <c r="FG167" s="31"/>
      <c r="FH167" s="31"/>
      <c r="FI167" s="31"/>
      <c r="FJ167" s="31"/>
      <c r="FK167" s="31"/>
      <c r="FL167" s="31"/>
      <c r="FM167" s="31"/>
      <c r="FN167" s="31"/>
      <c r="FO167" s="31"/>
      <c r="FP167" s="31"/>
      <c r="FQ167" s="31"/>
      <c r="FR167" s="31"/>
      <c r="FS167" s="31"/>
      <c r="FT167" s="31"/>
      <c r="FU167" s="31"/>
      <c r="FV167" s="31"/>
      <c r="FW167" s="31"/>
      <c r="FX167" s="31"/>
      <c r="FY167" s="31"/>
      <c r="FZ167" s="31"/>
      <c r="GA167" s="31"/>
      <c r="GB167" s="31"/>
      <c r="GC167" s="31"/>
      <c r="GD167" s="31"/>
      <c r="GE167" s="31"/>
      <c r="GF167" s="31"/>
      <c r="GG167" s="31"/>
      <c r="GH167" s="31"/>
      <c r="GI167" s="31"/>
      <c r="GJ167" s="31"/>
      <c r="GK167" s="31"/>
      <c r="GL167" s="31"/>
      <c r="GM167" s="31"/>
      <c r="GN167" s="31"/>
      <c r="GO167" s="31"/>
      <c r="GP167" s="31"/>
      <c r="GQ167" s="31"/>
      <c r="GR167" s="31"/>
      <c r="GS167" s="31"/>
      <c r="GT167" s="31"/>
      <c r="GU167" s="31"/>
      <c r="GV167" s="31"/>
      <c r="GW167" s="31"/>
      <c r="GX167" s="31"/>
      <c r="GY167" s="31"/>
      <c r="GZ167" s="31"/>
      <c r="HA167" s="31"/>
      <c r="HB167" s="31"/>
      <c r="HC167" s="31"/>
      <c r="HD167" s="31"/>
      <c r="HE167" s="31"/>
      <c r="HF167" s="31"/>
      <c r="HG167" s="31"/>
      <c r="HH167" s="31"/>
      <c r="HI167" s="31"/>
      <c r="HJ167" s="31"/>
      <c r="HK167" s="31"/>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row>
    <row r="168" s="218" customFormat="1" ht="40.5" spans="1:243">
      <c r="A168" s="230" t="s">
        <v>737</v>
      </c>
      <c r="B168" s="232" t="s">
        <v>738</v>
      </c>
      <c r="C168" s="232" t="s">
        <v>25</v>
      </c>
      <c r="D168" s="233" t="s">
        <v>56</v>
      </c>
      <c r="E168" s="248" t="s">
        <v>739</v>
      </c>
      <c r="F168" s="251">
        <f>VLOOKUP(B168,'[1]附件1-竣工项目'!$B:$F,5,FALSE)</f>
        <v>133.83</v>
      </c>
      <c r="G168" s="248" t="s">
        <v>506</v>
      </c>
      <c r="H168" s="232" t="s">
        <v>51</v>
      </c>
      <c r="I168" s="232" t="s">
        <v>740</v>
      </c>
      <c r="J168" s="247">
        <v>6.6</v>
      </c>
      <c r="K168" s="247">
        <v>6.6</v>
      </c>
      <c r="L168" s="247">
        <f t="shared" si="2"/>
        <v>0</v>
      </c>
      <c r="M168" s="268" t="s">
        <v>104</v>
      </c>
      <c r="N168" s="268"/>
      <c r="O168" s="185"/>
      <c r="P168" s="269"/>
      <c r="Q168" s="274"/>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c r="ER168" s="31"/>
      <c r="ES168" s="31"/>
      <c r="ET168" s="31"/>
      <c r="EU168" s="31"/>
      <c r="EV168" s="31"/>
      <c r="EW168" s="31"/>
      <c r="EX168" s="31"/>
      <c r="EY168" s="31"/>
      <c r="EZ168" s="31"/>
      <c r="FA168" s="31"/>
      <c r="FB168" s="31"/>
      <c r="FC168" s="31"/>
      <c r="FD168" s="31"/>
      <c r="FE168" s="31"/>
      <c r="FF168" s="31"/>
      <c r="FG168" s="31"/>
      <c r="FH168" s="31"/>
      <c r="FI168" s="31"/>
      <c r="FJ168" s="31"/>
      <c r="FK168" s="31"/>
      <c r="FL168" s="31"/>
      <c r="FM168" s="31"/>
      <c r="FN168" s="31"/>
      <c r="FO168" s="31"/>
      <c r="FP168" s="31"/>
      <c r="FQ168" s="31"/>
      <c r="FR168" s="31"/>
      <c r="FS168" s="31"/>
      <c r="FT168" s="31"/>
      <c r="FU168" s="31"/>
      <c r="FV168" s="31"/>
      <c r="FW168" s="31"/>
      <c r="FX168" s="31"/>
      <c r="FY168" s="31"/>
      <c r="FZ168" s="31"/>
      <c r="GA168" s="31"/>
      <c r="GB168" s="31"/>
      <c r="GC168" s="31"/>
      <c r="GD168" s="31"/>
      <c r="GE168" s="31"/>
      <c r="GF168" s="31"/>
      <c r="GG168" s="31"/>
      <c r="GH168" s="31"/>
      <c r="GI168" s="31"/>
      <c r="GJ168" s="31"/>
      <c r="GK168" s="31"/>
      <c r="GL168" s="31"/>
      <c r="GM168" s="31"/>
      <c r="GN168" s="31"/>
      <c r="GO168" s="31"/>
      <c r="GP168" s="31"/>
      <c r="GQ168" s="31"/>
      <c r="GR168" s="31"/>
      <c r="GS168" s="31"/>
      <c r="GT168" s="31"/>
      <c r="GU168" s="31"/>
      <c r="GV168" s="31"/>
      <c r="GW168" s="31"/>
      <c r="GX168" s="31"/>
      <c r="GY168" s="31"/>
      <c r="GZ168" s="31"/>
      <c r="HA168" s="31"/>
      <c r="HB168" s="31"/>
      <c r="HC168" s="31"/>
      <c r="HD168" s="31"/>
      <c r="HE168" s="31"/>
      <c r="HF168" s="31"/>
      <c r="HG168" s="31"/>
      <c r="HH168" s="31"/>
      <c r="HI168" s="31"/>
      <c r="HJ168" s="31"/>
      <c r="HK168" s="31"/>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row>
    <row r="169" s="218" customFormat="1" ht="40.5" spans="1:243">
      <c r="A169" s="230" t="s">
        <v>741</v>
      </c>
      <c r="B169" s="232" t="s">
        <v>742</v>
      </c>
      <c r="C169" s="232" t="s">
        <v>25</v>
      </c>
      <c r="D169" s="233" t="s">
        <v>56</v>
      </c>
      <c r="E169" s="248" t="s">
        <v>743</v>
      </c>
      <c r="F169" s="251">
        <f>VLOOKUP(B169,'[1]附件1-竣工项目'!$B:$F,5,FALSE)</f>
        <v>135.53</v>
      </c>
      <c r="G169" s="248" t="s">
        <v>473</v>
      </c>
      <c r="H169" s="232" t="s">
        <v>51</v>
      </c>
      <c r="I169" s="232" t="s">
        <v>744</v>
      </c>
      <c r="J169" s="247">
        <v>6</v>
      </c>
      <c r="K169" s="247">
        <v>6</v>
      </c>
      <c r="L169" s="247">
        <f t="shared" si="2"/>
        <v>0</v>
      </c>
      <c r="M169" s="268" t="s">
        <v>104</v>
      </c>
      <c r="N169" s="268"/>
      <c r="O169" s="185"/>
      <c r="P169" s="269"/>
      <c r="Q169" s="274"/>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c r="ER169" s="31"/>
      <c r="ES169" s="31"/>
      <c r="ET169" s="31"/>
      <c r="EU169" s="31"/>
      <c r="EV169" s="31"/>
      <c r="EW169" s="31"/>
      <c r="EX169" s="31"/>
      <c r="EY169" s="31"/>
      <c r="EZ169" s="31"/>
      <c r="FA169" s="31"/>
      <c r="FB169" s="31"/>
      <c r="FC169" s="31"/>
      <c r="FD169" s="31"/>
      <c r="FE169" s="31"/>
      <c r="FF169" s="31"/>
      <c r="FG169" s="31"/>
      <c r="FH169" s="31"/>
      <c r="FI169" s="31"/>
      <c r="FJ169" s="31"/>
      <c r="FK169" s="31"/>
      <c r="FL169" s="31"/>
      <c r="FM169" s="31"/>
      <c r="FN169" s="31"/>
      <c r="FO169" s="31"/>
      <c r="FP169" s="31"/>
      <c r="FQ169" s="31"/>
      <c r="FR169" s="31"/>
      <c r="FS169" s="31"/>
      <c r="FT169" s="31"/>
      <c r="FU169" s="31"/>
      <c r="FV169" s="31"/>
      <c r="FW169" s="31"/>
      <c r="FX169" s="31"/>
      <c r="FY169" s="31"/>
      <c r="FZ169" s="31"/>
      <c r="GA169" s="31"/>
      <c r="GB169" s="31"/>
      <c r="GC169" s="31"/>
      <c r="GD169" s="31"/>
      <c r="GE169" s="31"/>
      <c r="GF169" s="31"/>
      <c r="GG169" s="31"/>
      <c r="GH169" s="31"/>
      <c r="GI169" s="31"/>
      <c r="GJ169" s="31"/>
      <c r="GK169" s="31"/>
      <c r="GL169" s="31"/>
      <c r="GM169" s="31"/>
      <c r="GN169" s="31"/>
      <c r="GO169" s="31"/>
      <c r="GP169" s="31"/>
      <c r="GQ169" s="31"/>
      <c r="GR169" s="31"/>
      <c r="GS169" s="31"/>
      <c r="GT169" s="31"/>
      <c r="GU169" s="31"/>
      <c r="GV169" s="31"/>
      <c r="GW169" s="31"/>
      <c r="GX169" s="31"/>
      <c r="GY169" s="31"/>
      <c r="GZ169" s="31"/>
      <c r="HA169" s="31"/>
      <c r="HB169" s="31"/>
      <c r="HC169" s="31"/>
      <c r="HD169" s="31"/>
      <c r="HE169" s="31"/>
      <c r="HF169" s="31"/>
      <c r="HG169" s="31"/>
      <c r="HH169" s="31"/>
      <c r="HI169" s="31"/>
      <c r="HJ169" s="31"/>
      <c r="HK169" s="31"/>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row>
    <row r="170" s="218" customFormat="1" ht="40.5" spans="1:243">
      <c r="A170" s="230" t="s">
        <v>745</v>
      </c>
      <c r="B170" s="232" t="s">
        <v>746</v>
      </c>
      <c r="C170" s="232" t="s">
        <v>25</v>
      </c>
      <c r="D170" s="233" t="s">
        <v>56</v>
      </c>
      <c r="E170" s="248" t="s">
        <v>747</v>
      </c>
      <c r="F170" s="251">
        <f>VLOOKUP(B170,'[1]附件1-竣工项目'!$B:$F,5,FALSE)</f>
        <v>346.66</v>
      </c>
      <c r="G170" s="248" t="s">
        <v>158</v>
      </c>
      <c r="H170" s="232" t="s">
        <v>51</v>
      </c>
      <c r="I170" s="232" t="s">
        <v>748</v>
      </c>
      <c r="J170" s="247">
        <v>5.7</v>
      </c>
      <c r="K170" s="247">
        <v>5.7</v>
      </c>
      <c r="L170" s="247">
        <f t="shared" si="2"/>
        <v>0</v>
      </c>
      <c r="M170" s="268" t="s">
        <v>60</v>
      </c>
      <c r="N170" s="268"/>
      <c r="O170" s="185"/>
      <c r="P170" s="269"/>
      <c r="Q170" s="274"/>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c r="ER170" s="31"/>
      <c r="ES170" s="31"/>
      <c r="ET170" s="31"/>
      <c r="EU170" s="31"/>
      <c r="EV170" s="31"/>
      <c r="EW170" s="31"/>
      <c r="EX170" s="31"/>
      <c r="EY170" s="31"/>
      <c r="EZ170" s="31"/>
      <c r="FA170" s="31"/>
      <c r="FB170" s="31"/>
      <c r="FC170" s="31"/>
      <c r="FD170" s="31"/>
      <c r="FE170" s="31"/>
      <c r="FF170" s="31"/>
      <c r="FG170" s="31"/>
      <c r="FH170" s="31"/>
      <c r="FI170" s="31"/>
      <c r="FJ170" s="31"/>
      <c r="FK170" s="31"/>
      <c r="FL170" s="31"/>
      <c r="FM170" s="31"/>
      <c r="FN170" s="31"/>
      <c r="FO170" s="31"/>
      <c r="FP170" s="31"/>
      <c r="FQ170" s="31"/>
      <c r="FR170" s="31"/>
      <c r="FS170" s="31"/>
      <c r="FT170" s="31"/>
      <c r="FU170" s="31"/>
      <c r="FV170" s="31"/>
      <c r="FW170" s="31"/>
      <c r="FX170" s="31"/>
      <c r="FY170" s="31"/>
      <c r="FZ170" s="31"/>
      <c r="GA170" s="31"/>
      <c r="GB170" s="31"/>
      <c r="GC170" s="31"/>
      <c r="GD170" s="31"/>
      <c r="GE170" s="31"/>
      <c r="GF170" s="31"/>
      <c r="GG170" s="31"/>
      <c r="GH170" s="31"/>
      <c r="GI170" s="31"/>
      <c r="GJ170" s="31"/>
      <c r="GK170" s="31"/>
      <c r="GL170" s="31"/>
      <c r="GM170" s="31"/>
      <c r="GN170" s="31"/>
      <c r="GO170" s="31"/>
      <c r="GP170" s="31"/>
      <c r="GQ170" s="31"/>
      <c r="GR170" s="31"/>
      <c r="GS170" s="31"/>
      <c r="GT170" s="31"/>
      <c r="GU170" s="31"/>
      <c r="GV170" s="31"/>
      <c r="GW170" s="31"/>
      <c r="GX170" s="31"/>
      <c r="GY170" s="31"/>
      <c r="GZ170" s="31"/>
      <c r="HA170" s="31"/>
      <c r="HB170" s="31"/>
      <c r="HC170" s="31"/>
      <c r="HD170" s="31"/>
      <c r="HE170" s="31"/>
      <c r="HF170" s="31"/>
      <c r="HG170" s="31"/>
      <c r="HH170" s="31"/>
      <c r="HI170" s="31"/>
      <c r="HJ170" s="31"/>
      <c r="HK170" s="31"/>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row>
    <row r="171" s="218" customFormat="1" ht="40.5" spans="1:243">
      <c r="A171" s="230" t="s">
        <v>749</v>
      </c>
      <c r="B171" s="232" t="s">
        <v>750</v>
      </c>
      <c r="C171" s="232" t="s">
        <v>25</v>
      </c>
      <c r="D171" s="233" t="s">
        <v>56</v>
      </c>
      <c r="E171" s="248" t="s">
        <v>751</v>
      </c>
      <c r="F171" s="251">
        <f>VLOOKUP(B171,'[1]附件1-竣工项目'!$B:$F,5,FALSE)</f>
        <v>747.21</v>
      </c>
      <c r="G171" s="248" t="s">
        <v>473</v>
      </c>
      <c r="H171" s="232" t="s">
        <v>51</v>
      </c>
      <c r="I171" s="232" t="s">
        <v>752</v>
      </c>
      <c r="J171" s="247">
        <v>5.7</v>
      </c>
      <c r="K171" s="247">
        <v>5.7</v>
      </c>
      <c r="L171" s="247">
        <f t="shared" si="2"/>
        <v>0</v>
      </c>
      <c r="M171" s="268" t="s">
        <v>104</v>
      </c>
      <c r="N171" s="268"/>
      <c r="O171" s="185"/>
      <c r="P171" s="269"/>
      <c r="Q171" s="274"/>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c r="ER171" s="31"/>
      <c r="ES171" s="31"/>
      <c r="ET171" s="31"/>
      <c r="EU171" s="31"/>
      <c r="EV171" s="31"/>
      <c r="EW171" s="31"/>
      <c r="EX171" s="31"/>
      <c r="EY171" s="31"/>
      <c r="EZ171" s="31"/>
      <c r="FA171" s="31"/>
      <c r="FB171" s="31"/>
      <c r="FC171" s="31"/>
      <c r="FD171" s="31"/>
      <c r="FE171" s="31"/>
      <c r="FF171" s="31"/>
      <c r="FG171" s="31"/>
      <c r="FH171" s="31"/>
      <c r="FI171" s="31"/>
      <c r="FJ171" s="31"/>
      <c r="FK171" s="31"/>
      <c r="FL171" s="31"/>
      <c r="FM171" s="31"/>
      <c r="FN171" s="31"/>
      <c r="FO171" s="31"/>
      <c r="FP171" s="31"/>
      <c r="FQ171" s="31"/>
      <c r="FR171" s="31"/>
      <c r="FS171" s="31"/>
      <c r="FT171" s="31"/>
      <c r="FU171" s="31"/>
      <c r="FV171" s="31"/>
      <c r="FW171" s="31"/>
      <c r="FX171" s="31"/>
      <c r="FY171" s="31"/>
      <c r="FZ171" s="31"/>
      <c r="GA171" s="31"/>
      <c r="GB171" s="31"/>
      <c r="GC171" s="31"/>
      <c r="GD171" s="31"/>
      <c r="GE171" s="31"/>
      <c r="GF171" s="31"/>
      <c r="GG171" s="31"/>
      <c r="GH171" s="31"/>
      <c r="GI171" s="31"/>
      <c r="GJ171" s="31"/>
      <c r="GK171" s="31"/>
      <c r="GL171" s="31"/>
      <c r="GM171" s="31"/>
      <c r="GN171" s="31"/>
      <c r="GO171" s="31"/>
      <c r="GP171" s="31"/>
      <c r="GQ171" s="31"/>
      <c r="GR171" s="31"/>
      <c r="GS171" s="31"/>
      <c r="GT171" s="31"/>
      <c r="GU171" s="31"/>
      <c r="GV171" s="31"/>
      <c r="GW171" s="31"/>
      <c r="GX171" s="31"/>
      <c r="GY171" s="31"/>
      <c r="GZ171" s="31"/>
      <c r="HA171" s="31"/>
      <c r="HB171" s="31"/>
      <c r="HC171" s="31"/>
      <c r="HD171" s="31"/>
      <c r="HE171" s="31"/>
      <c r="HF171" s="31"/>
      <c r="HG171" s="31"/>
      <c r="HH171" s="31"/>
      <c r="HI171" s="31"/>
      <c r="HJ171" s="31"/>
      <c r="HK171" s="31"/>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row>
    <row r="172" s="218" customFormat="1" ht="40.5" spans="1:243">
      <c r="A172" s="230" t="s">
        <v>753</v>
      </c>
      <c r="B172" s="232" t="s">
        <v>754</v>
      </c>
      <c r="C172" s="232" t="s">
        <v>25</v>
      </c>
      <c r="D172" s="233" t="s">
        <v>56</v>
      </c>
      <c r="E172" s="248" t="s">
        <v>755</v>
      </c>
      <c r="F172" s="251">
        <f>VLOOKUP(B172,'[1]附件1-竣工项目'!$B:$F,5,FALSE)</f>
        <v>39.1</v>
      </c>
      <c r="G172" s="248" t="s">
        <v>473</v>
      </c>
      <c r="H172" s="232" t="s">
        <v>51</v>
      </c>
      <c r="I172" s="232" t="s">
        <v>756</v>
      </c>
      <c r="J172" s="247">
        <v>5.2</v>
      </c>
      <c r="K172" s="247">
        <v>5.2</v>
      </c>
      <c r="L172" s="247">
        <f t="shared" si="2"/>
        <v>0</v>
      </c>
      <c r="M172" s="268" t="s">
        <v>60</v>
      </c>
      <c r="N172" s="268"/>
      <c r="O172" s="185"/>
      <c r="P172" s="269"/>
      <c r="Q172" s="274"/>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c r="ER172" s="31"/>
      <c r="ES172" s="31"/>
      <c r="ET172" s="31"/>
      <c r="EU172" s="31"/>
      <c r="EV172" s="31"/>
      <c r="EW172" s="31"/>
      <c r="EX172" s="31"/>
      <c r="EY172" s="31"/>
      <c r="EZ172" s="31"/>
      <c r="FA172" s="31"/>
      <c r="FB172" s="31"/>
      <c r="FC172" s="31"/>
      <c r="FD172" s="31"/>
      <c r="FE172" s="31"/>
      <c r="FF172" s="31"/>
      <c r="FG172" s="31"/>
      <c r="FH172" s="31"/>
      <c r="FI172" s="31"/>
      <c r="FJ172" s="31"/>
      <c r="FK172" s="31"/>
      <c r="FL172" s="31"/>
      <c r="FM172" s="31"/>
      <c r="FN172" s="31"/>
      <c r="FO172" s="31"/>
      <c r="FP172" s="31"/>
      <c r="FQ172" s="31"/>
      <c r="FR172" s="31"/>
      <c r="FS172" s="31"/>
      <c r="FT172" s="31"/>
      <c r="FU172" s="31"/>
      <c r="FV172" s="31"/>
      <c r="FW172" s="31"/>
      <c r="FX172" s="31"/>
      <c r="FY172" s="31"/>
      <c r="FZ172" s="31"/>
      <c r="GA172" s="31"/>
      <c r="GB172" s="31"/>
      <c r="GC172" s="31"/>
      <c r="GD172" s="31"/>
      <c r="GE172" s="31"/>
      <c r="GF172" s="31"/>
      <c r="GG172" s="31"/>
      <c r="GH172" s="31"/>
      <c r="GI172" s="31"/>
      <c r="GJ172" s="31"/>
      <c r="GK172" s="31"/>
      <c r="GL172" s="31"/>
      <c r="GM172" s="31"/>
      <c r="GN172" s="31"/>
      <c r="GO172" s="31"/>
      <c r="GP172" s="31"/>
      <c r="GQ172" s="31"/>
      <c r="GR172" s="31"/>
      <c r="GS172" s="31"/>
      <c r="GT172" s="31"/>
      <c r="GU172" s="31"/>
      <c r="GV172" s="31"/>
      <c r="GW172" s="31"/>
      <c r="GX172" s="31"/>
      <c r="GY172" s="31"/>
      <c r="GZ172" s="31"/>
      <c r="HA172" s="31"/>
      <c r="HB172" s="31"/>
      <c r="HC172" s="31"/>
      <c r="HD172" s="31"/>
      <c r="HE172" s="31"/>
      <c r="HF172" s="31"/>
      <c r="HG172" s="31"/>
      <c r="HH172" s="31"/>
      <c r="HI172" s="31"/>
      <c r="HJ172" s="31"/>
      <c r="HK172" s="31"/>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row>
    <row r="173" s="218" customFormat="1" ht="77" customHeight="1" spans="1:243">
      <c r="A173" s="230" t="s">
        <v>757</v>
      </c>
      <c r="B173" s="232" t="s">
        <v>758</v>
      </c>
      <c r="C173" s="232" t="s">
        <v>25</v>
      </c>
      <c r="D173" s="233" t="s">
        <v>56</v>
      </c>
      <c r="E173" s="248" t="s">
        <v>759</v>
      </c>
      <c r="F173" s="251">
        <f>VLOOKUP(B173,'[1]附件1-竣工项目'!$B:$F,5,FALSE)</f>
        <v>73.06</v>
      </c>
      <c r="G173" s="248" t="s">
        <v>114</v>
      </c>
      <c r="H173" s="232" t="s">
        <v>51</v>
      </c>
      <c r="I173" s="232" t="s">
        <v>760</v>
      </c>
      <c r="J173" s="247">
        <v>1.5</v>
      </c>
      <c r="K173" s="247">
        <v>1.5</v>
      </c>
      <c r="L173" s="247">
        <f t="shared" si="2"/>
        <v>0</v>
      </c>
      <c r="M173" s="268" t="s">
        <v>60</v>
      </c>
      <c r="N173" s="268"/>
      <c r="O173" s="185"/>
      <c r="P173" s="269"/>
      <c r="Q173" s="274"/>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c r="ER173" s="31"/>
      <c r="ES173" s="31"/>
      <c r="ET173" s="31"/>
      <c r="EU173" s="31"/>
      <c r="EV173" s="31"/>
      <c r="EW173" s="31"/>
      <c r="EX173" s="31"/>
      <c r="EY173" s="31"/>
      <c r="EZ173" s="31"/>
      <c r="FA173" s="31"/>
      <c r="FB173" s="31"/>
      <c r="FC173" s="31"/>
      <c r="FD173" s="31"/>
      <c r="FE173" s="31"/>
      <c r="FF173" s="31"/>
      <c r="FG173" s="31"/>
      <c r="FH173" s="31"/>
      <c r="FI173" s="31"/>
      <c r="FJ173" s="31"/>
      <c r="FK173" s="31"/>
      <c r="FL173" s="31"/>
      <c r="FM173" s="31"/>
      <c r="FN173" s="31"/>
      <c r="FO173" s="31"/>
      <c r="FP173" s="31"/>
      <c r="FQ173" s="31"/>
      <c r="FR173" s="31"/>
      <c r="FS173" s="31"/>
      <c r="FT173" s="31"/>
      <c r="FU173" s="31"/>
      <c r="FV173" s="31"/>
      <c r="FW173" s="31"/>
      <c r="FX173" s="31"/>
      <c r="FY173" s="31"/>
      <c r="FZ173" s="31"/>
      <c r="GA173" s="31"/>
      <c r="GB173" s="31"/>
      <c r="GC173" s="31"/>
      <c r="GD173" s="31"/>
      <c r="GE173" s="31"/>
      <c r="GF173" s="31"/>
      <c r="GG173" s="31"/>
      <c r="GH173" s="31"/>
      <c r="GI173" s="31"/>
      <c r="GJ173" s="31"/>
      <c r="GK173" s="31"/>
      <c r="GL173" s="31"/>
      <c r="GM173" s="31"/>
      <c r="GN173" s="31"/>
      <c r="GO173" s="31"/>
      <c r="GP173" s="31"/>
      <c r="GQ173" s="31"/>
      <c r="GR173" s="31"/>
      <c r="GS173" s="31"/>
      <c r="GT173" s="31"/>
      <c r="GU173" s="31"/>
      <c r="GV173" s="31"/>
      <c r="GW173" s="31"/>
      <c r="GX173" s="31"/>
      <c r="GY173" s="31"/>
      <c r="GZ173" s="31"/>
      <c r="HA173" s="31"/>
      <c r="HB173" s="31"/>
      <c r="HC173" s="31"/>
      <c r="HD173" s="31"/>
      <c r="HE173" s="31"/>
      <c r="HF173" s="31"/>
      <c r="HG173" s="31"/>
      <c r="HH173" s="31"/>
      <c r="HI173" s="31"/>
      <c r="HJ173" s="31"/>
      <c r="HK173" s="31"/>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row>
    <row r="174" s="218" customFormat="1" ht="67.5" spans="1:243">
      <c r="A174" s="230" t="s">
        <v>761</v>
      </c>
      <c r="B174" s="232" t="s">
        <v>762</v>
      </c>
      <c r="C174" s="232" t="s">
        <v>25</v>
      </c>
      <c r="D174" s="233" t="s">
        <v>56</v>
      </c>
      <c r="E174" s="248" t="s">
        <v>763</v>
      </c>
      <c r="F174" s="251">
        <f>VLOOKUP(B174,'[1]附件1-竣工项目'!$B:$F,5,FALSE)</f>
        <v>605.67</v>
      </c>
      <c r="G174" s="248" t="s">
        <v>473</v>
      </c>
      <c r="H174" s="232" t="s">
        <v>51</v>
      </c>
      <c r="I174" s="232" t="s">
        <v>764</v>
      </c>
      <c r="J174" s="247">
        <v>4.4</v>
      </c>
      <c r="K174" s="247">
        <v>4.4</v>
      </c>
      <c r="L174" s="247">
        <f t="shared" si="2"/>
        <v>0</v>
      </c>
      <c r="M174" s="268" t="s">
        <v>60</v>
      </c>
      <c r="N174" s="268"/>
      <c r="O174" s="185"/>
      <c r="P174" s="269"/>
      <c r="Q174" s="274"/>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c r="ER174" s="31"/>
      <c r="ES174" s="31"/>
      <c r="ET174" s="31"/>
      <c r="EU174" s="31"/>
      <c r="EV174" s="31"/>
      <c r="EW174" s="31"/>
      <c r="EX174" s="31"/>
      <c r="EY174" s="31"/>
      <c r="EZ174" s="31"/>
      <c r="FA174" s="31"/>
      <c r="FB174" s="31"/>
      <c r="FC174" s="31"/>
      <c r="FD174" s="31"/>
      <c r="FE174" s="31"/>
      <c r="FF174" s="31"/>
      <c r="FG174" s="31"/>
      <c r="FH174" s="31"/>
      <c r="FI174" s="31"/>
      <c r="FJ174" s="31"/>
      <c r="FK174" s="31"/>
      <c r="FL174" s="31"/>
      <c r="FM174" s="31"/>
      <c r="FN174" s="31"/>
      <c r="FO174" s="31"/>
      <c r="FP174" s="31"/>
      <c r="FQ174" s="31"/>
      <c r="FR174" s="31"/>
      <c r="FS174" s="31"/>
      <c r="FT174" s="31"/>
      <c r="FU174" s="31"/>
      <c r="FV174" s="31"/>
      <c r="FW174" s="31"/>
      <c r="FX174" s="31"/>
      <c r="FY174" s="31"/>
      <c r="FZ174" s="31"/>
      <c r="GA174" s="31"/>
      <c r="GB174" s="31"/>
      <c r="GC174" s="31"/>
      <c r="GD174" s="31"/>
      <c r="GE174" s="31"/>
      <c r="GF174" s="31"/>
      <c r="GG174" s="31"/>
      <c r="GH174" s="31"/>
      <c r="GI174" s="31"/>
      <c r="GJ174" s="31"/>
      <c r="GK174" s="31"/>
      <c r="GL174" s="31"/>
      <c r="GM174" s="31"/>
      <c r="GN174" s="31"/>
      <c r="GO174" s="31"/>
      <c r="GP174" s="31"/>
      <c r="GQ174" s="31"/>
      <c r="GR174" s="31"/>
      <c r="GS174" s="31"/>
      <c r="GT174" s="31"/>
      <c r="GU174" s="31"/>
      <c r="GV174" s="31"/>
      <c r="GW174" s="31"/>
      <c r="GX174" s="31"/>
      <c r="GY174" s="31"/>
      <c r="GZ174" s="31"/>
      <c r="HA174" s="31"/>
      <c r="HB174" s="31"/>
      <c r="HC174" s="31"/>
      <c r="HD174" s="31"/>
      <c r="HE174" s="31"/>
      <c r="HF174" s="31"/>
      <c r="HG174" s="31"/>
      <c r="HH174" s="31"/>
      <c r="HI174" s="31"/>
      <c r="HJ174" s="31"/>
      <c r="HK174" s="31"/>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row>
    <row r="175" s="218" customFormat="1" ht="40.5" spans="1:243">
      <c r="A175" s="230" t="s">
        <v>765</v>
      </c>
      <c r="B175" s="233" t="s">
        <v>766</v>
      </c>
      <c r="C175" s="233" t="s">
        <v>25</v>
      </c>
      <c r="D175" s="233" t="s">
        <v>206</v>
      </c>
      <c r="E175" s="236" t="s">
        <v>767</v>
      </c>
      <c r="F175" s="251">
        <f>VLOOKUP(B175,'[1]附件1-竣工项目'!$B:$F,5,FALSE)</f>
        <v>49.47</v>
      </c>
      <c r="G175" s="279">
        <v>2018</v>
      </c>
      <c r="H175" s="255" t="s">
        <v>51</v>
      </c>
      <c r="I175" s="255" t="s">
        <v>768</v>
      </c>
      <c r="J175" s="247">
        <v>4.36</v>
      </c>
      <c r="K175" s="247">
        <v>4.36</v>
      </c>
      <c r="L175" s="247">
        <f t="shared" si="2"/>
        <v>0</v>
      </c>
      <c r="M175" s="272" t="s">
        <v>104</v>
      </c>
      <c r="N175" s="268"/>
      <c r="O175" s="185"/>
      <c r="P175" s="269"/>
      <c r="Q175" s="274"/>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c r="EV175" s="31"/>
      <c r="EW175" s="31"/>
      <c r="EX175" s="31"/>
      <c r="EY175" s="31"/>
      <c r="EZ175" s="31"/>
      <c r="FA175" s="31"/>
      <c r="FB175" s="31"/>
      <c r="FC175" s="31"/>
      <c r="FD175" s="31"/>
      <c r="FE175" s="31"/>
      <c r="FF175" s="31"/>
      <c r="FG175" s="31"/>
      <c r="FH175" s="31"/>
      <c r="FI175" s="31"/>
      <c r="FJ175" s="31"/>
      <c r="FK175" s="31"/>
      <c r="FL175" s="31"/>
      <c r="FM175" s="31"/>
      <c r="FN175" s="31"/>
      <c r="FO175" s="31"/>
      <c r="FP175" s="31"/>
      <c r="FQ175" s="31"/>
      <c r="FR175" s="31"/>
      <c r="FS175" s="31"/>
      <c r="FT175" s="31"/>
      <c r="FU175" s="31"/>
      <c r="FV175" s="31"/>
      <c r="FW175" s="31"/>
      <c r="FX175" s="31"/>
      <c r="FY175" s="31"/>
      <c r="FZ175" s="31"/>
      <c r="GA175" s="31"/>
      <c r="GB175" s="31"/>
      <c r="GC175" s="31"/>
      <c r="GD175" s="31"/>
      <c r="GE175" s="31"/>
      <c r="GF175" s="31"/>
      <c r="GG175" s="31"/>
      <c r="GH175" s="31"/>
      <c r="GI175" s="31"/>
      <c r="GJ175" s="31"/>
      <c r="GK175" s="31"/>
      <c r="GL175" s="31"/>
      <c r="GM175" s="31"/>
      <c r="GN175" s="31"/>
      <c r="GO175" s="31"/>
      <c r="GP175" s="31"/>
      <c r="GQ175" s="31"/>
      <c r="GR175" s="31"/>
      <c r="GS175" s="31"/>
      <c r="GT175" s="31"/>
      <c r="GU175" s="31"/>
      <c r="GV175" s="31"/>
      <c r="GW175" s="31"/>
      <c r="GX175" s="31"/>
      <c r="GY175" s="31"/>
      <c r="GZ175" s="31"/>
      <c r="HA175" s="31"/>
      <c r="HB175" s="31"/>
      <c r="HC175" s="31"/>
      <c r="HD175" s="31"/>
      <c r="HE175" s="31"/>
      <c r="HF175" s="31"/>
      <c r="HG175" s="31"/>
      <c r="HH175" s="31"/>
      <c r="HI175" s="31"/>
      <c r="HJ175" s="31"/>
      <c r="HK175" s="31"/>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row>
    <row r="176" s="218" customFormat="1" ht="40.5" spans="1:243">
      <c r="A176" s="230" t="s">
        <v>769</v>
      </c>
      <c r="B176" s="232" t="s">
        <v>770</v>
      </c>
      <c r="C176" s="232" t="s">
        <v>25</v>
      </c>
      <c r="D176" s="233" t="s">
        <v>56</v>
      </c>
      <c r="E176" s="248" t="s">
        <v>771</v>
      </c>
      <c r="F176" s="251">
        <f>VLOOKUP(B176,'[1]附件1-竣工项目'!$B:$F,5,FALSE)</f>
        <v>58.49</v>
      </c>
      <c r="G176" s="248" t="s">
        <v>506</v>
      </c>
      <c r="H176" s="232" t="s">
        <v>51</v>
      </c>
      <c r="I176" s="232" t="s">
        <v>772</v>
      </c>
      <c r="J176" s="247">
        <v>4</v>
      </c>
      <c r="K176" s="247">
        <v>4</v>
      </c>
      <c r="L176" s="247">
        <f t="shared" si="2"/>
        <v>0</v>
      </c>
      <c r="M176" s="268" t="s">
        <v>104</v>
      </c>
      <c r="N176" s="268"/>
      <c r="O176" s="185"/>
      <c r="P176" s="269"/>
      <c r="Q176" s="274"/>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1"/>
      <c r="FH176" s="31"/>
      <c r="FI176" s="31"/>
      <c r="FJ176" s="31"/>
      <c r="FK176" s="31"/>
      <c r="FL176" s="31"/>
      <c r="FM176" s="31"/>
      <c r="FN176" s="31"/>
      <c r="FO176" s="31"/>
      <c r="FP176" s="31"/>
      <c r="FQ176" s="31"/>
      <c r="FR176" s="31"/>
      <c r="FS176" s="31"/>
      <c r="FT176" s="31"/>
      <c r="FU176" s="31"/>
      <c r="FV176" s="31"/>
      <c r="FW176" s="31"/>
      <c r="FX176" s="31"/>
      <c r="FY176" s="31"/>
      <c r="FZ176" s="31"/>
      <c r="GA176" s="31"/>
      <c r="GB176" s="31"/>
      <c r="GC176" s="31"/>
      <c r="GD176" s="31"/>
      <c r="GE176" s="31"/>
      <c r="GF176" s="31"/>
      <c r="GG176" s="31"/>
      <c r="GH176" s="31"/>
      <c r="GI176" s="31"/>
      <c r="GJ176" s="31"/>
      <c r="GK176" s="31"/>
      <c r="GL176" s="31"/>
      <c r="GM176" s="31"/>
      <c r="GN176" s="31"/>
      <c r="GO176" s="31"/>
      <c r="GP176" s="31"/>
      <c r="GQ176" s="31"/>
      <c r="GR176" s="31"/>
      <c r="GS176" s="31"/>
      <c r="GT176" s="31"/>
      <c r="GU176" s="31"/>
      <c r="GV176" s="31"/>
      <c r="GW176" s="31"/>
      <c r="GX176" s="31"/>
      <c r="GY176" s="31"/>
      <c r="GZ176" s="31"/>
      <c r="HA176" s="31"/>
      <c r="HB176" s="31"/>
      <c r="HC176" s="31"/>
      <c r="HD176" s="31"/>
      <c r="HE176" s="31"/>
      <c r="HF176" s="31"/>
      <c r="HG176" s="31"/>
      <c r="HH176" s="31"/>
      <c r="HI176" s="31"/>
      <c r="HJ176" s="31"/>
      <c r="HK176" s="31"/>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row>
    <row r="177" s="218" customFormat="1" ht="40.5" spans="1:243">
      <c r="A177" s="230" t="s">
        <v>773</v>
      </c>
      <c r="B177" s="232" t="s">
        <v>774</v>
      </c>
      <c r="C177" s="232" t="s">
        <v>25</v>
      </c>
      <c r="D177" s="233" t="s">
        <v>56</v>
      </c>
      <c r="E177" s="248" t="s">
        <v>775</v>
      </c>
      <c r="F177" s="251">
        <f>VLOOKUP(B177,'[1]附件1-竣工项目'!$B:$F,5,FALSE)</f>
        <v>450</v>
      </c>
      <c r="G177" s="248" t="s">
        <v>776</v>
      </c>
      <c r="H177" s="232" t="s">
        <v>51</v>
      </c>
      <c r="I177" s="232" t="s">
        <v>777</v>
      </c>
      <c r="J177" s="247">
        <v>4</v>
      </c>
      <c r="K177" s="247">
        <v>4</v>
      </c>
      <c r="L177" s="247">
        <f t="shared" si="2"/>
        <v>0</v>
      </c>
      <c r="M177" s="268" t="s">
        <v>104</v>
      </c>
      <c r="N177" s="268"/>
      <c r="O177" s="185"/>
      <c r="P177" s="269"/>
      <c r="Q177" s="274"/>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c r="ER177" s="31"/>
      <c r="ES177" s="31"/>
      <c r="ET177" s="31"/>
      <c r="EU177" s="31"/>
      <c r="EV177" s="31"/>
      <c r="EW177" s="31"/>
      <c r="EX177" s="31"/>
      <c r="EY177" s="31"/>
      <c r="EZ177" s="31"/>
      <c r="FA177" s="31"/>
      <c r="FB177" s="31"/>
      <c r="FC177" s="31"/>
      <c r="FD177" s="31"/>
      <c r="FE177" s="31"/>
      <c r="FF177" s="31"/>
      <c r="FG177" s="31"/>
      <c r="FH177" s="31"/>
      <c r="FI177" s="31"/>
      <c r="FJ177" s="31"/>
      <c r="FK177" s="31"/>
      <c r="FL177" s="31"/>
      <c r="FM177" s="31"/>
      <c r="FN177" s="31"/>
      <c r="FO177" s="31"/>
      <c r="FP177" s="31"/>
      <c r="FQ177" s="31"/>
      <c r="FR177" s="31"/>
      <c r="FS177" s="31"/>
      <c r="FT177" s="31"/>
      <c r="FU177" s="31"/>
      <c r="FV177" s="31"/>
      <c r="FW177" s="31"/>
      <c r="FX177" s="31"/>
      <c r="FY177" s="31"/>
      <c r="FZ177" s="31"/>
      <c r="GA177" s="31"/>
      <c r="GB177" s="31"/>
      <c r="GC177" s="31"/>
      <c r="GD177" s="31"/>
      <c r="GE177" s="31"/>
      <c r="GF177" s="31"/>
      <c r="GG177" s="31"/>
      <c r="GH177" s="31"/>
      <c r="GI177" s="31"/>
      <c r="GJ177" s="31"/>
      <c r="GK177" s="31"/>
      <c r="GL177" s="31"/>
      <c r="GM177" s="31"/>
      <c r="GN177" s="31"/>
      <c r="GO177" s="31"/>
      <c r="GP177" s="31"/>
      <c r="GQ177" s="31"/>
      <c r="GR177" s="31"/>
      <c r="GS177" s="31"/>
      <c r="GT177" s="31"/>
      <c r="GU177" s="31"/>
      <c r="GV177" s="31"/>
      <c r="GW177" s="31"/>
      <c r="GX177" s="31"/>
      <c r="GY177" s="31"/>
      <c r="GZ177" s="31"/>
      <c r="HA177" s="31"/>
      <c r="HB177" s="31"/>
      <c r="HC177" s="31"/>
      <c r="HD177" s="31"/>
      <c r="HE177" s="31"/>
      <c r="HF177" s="31"/>
      <c r="HG177" s="31"/>
      <c r="HH177" s="31"/>
      <c r="HI177" s="31"/>
      <c r="HJ177" s="31"/>
      <c r="HK177" s="31"/>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row>
    <row r="178" s="218" customFormat="1" ht="54" spans="1:243">
      <c r="A178" s="230" t="s">
        <v>778</v>
      </c>
      <c r="B178" s="232" t="s">
        <v>779</v>
      </c>
      <c r="C178" s="232" t="s">
        <v>25</v>
      </c>
      <c r="D178" s="233" t="s">
        <v>56</v>
      </c>
      <c r="E178" s="248" t="s">
        <v>780</v>
      </c>
      <c r="F178" s="251">
        <f>VLOOKUP(B178,'[1]附件1-竣工项目'!$B:$F,5,FALSE)</f>
        <v>131.59</v>
      </c>
      <c r="G178" s="248" t="s">
        <v>781</v>
      </c>
      <c r="H178" s="232" t="s">
        <v>51</v>
      </c>
      <c r="I178" s="232" t="s">
        <v>782</v>
      </c>
      <c r="J178" s="247">
        <v>3.5</v>
      </c>
      <c r="K178" s="247">
        <v>3.5</v>
      </c>
      <c r="L178" s="247">
        <f t="shared" si="2"/>
        <v>0</v>
      </c>
      <c r="M178" s="268" t="s">
        <v>104</v>
      </c>
      <c r="N178" s="268"/>
      <c r="O178" s="185"/>
      <c r="P178" s="269"/>
      <c r="Q178" s="274"/>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c r="ER178" s="31"/>
      <c r="ES178" s="31"/>
      <c r="ET178" s="31"/>
      <c r="EU178" s="31"/>
      <c r="EV178" s="31"/>
      <c r="EW178" s="31"/>
      <c r="EX178" s="31"/>
      <c r="EY178" s="31"/>
      <c r="EZ178" s="31"/>
      <c r="FA178" s="31"/>
      <c r="FB178" s="31"/>
      <c r="FC178" s="31"/>
      <c r="FD178" s="31"/>
      <c r="FE178" s="31"/>
      <c r="FF178" s="31"/>
      <c r="FG178" s="31"/>
      <c r="FH178" s="31"/>
      <c r="FI178" s="31"/>
      <c r="FJ178" s="31"/>
      <c r="FK178" s="31"/>
      <c r="FL178" s="31"/>
      <c r="FM178" s="31"/>
      <c r="FN178" s="31"/>
      <c r="FO178" s="31"/>
      <c r="FP178" s="31"/>
      <c r="FQ178" s="31"/>
      <c r="FR178" s="31"/>
      <c r="FS178" s="31"/>
      <c r="FT178" s="31"/>
      <c r="FU178" s="31"/>
      <c r="FV178" s="31"/>
      <c r="FW178" s="31"/>
      <c r="FX178" s="31"/>
      <c r="FY178" s="31"/>
      <c r="FZ178" s="31"/>
      <c r="GA178" s="31"/>
      <c r="GB178" s="31"/>
      <c r="GC178" s="31"/>
      <c r="GD178" s="31"/>
      <c r="GE178" s="31"/>
      <c r="GF178" s="31"/>
      <c r="GG178" s="31"/>
      <c r="GH178" s="31"/>
      <c r="GI178" s="31"/>
      <c r="GJ178" s="31"/>
      <c r="GK178" s="31"/>
      <c r="GL178" s="31"/>
      <c r="GM178" s="31"/>
      <c r="GN178" s="31"/>
      <c r="GO178" s="31"/>
      <c r="GP178" s="31"/>
      <c r="GQ178" s="31"/>
      <c r="GR178" s="31"/>
      <c r="GS178" s="31"/>
      <c r="GT178" s="31"/>
      <c r="GU178" s="31"/>
      <c r="GV178" s="31"/>
      <c r="GW178" s="31"/>
      <c r="GX178" s="31"/>
      <c r="GY178" s="31"/>
      <c r="GZ178" s="31"/>
      <c r="HA178" s="31"/>
      <c r="HB178" s="31"/>
      <c r="HC178" s="31"/>
      <c r="HD178" s="31"/>
      <c r="HE178" s="31"/>
      <c r="HF178" s="31"/>
      <c r="HG178" s="31"/>
      <c r="HH178" s="31"/>
      <c r="HI178" s="31"/>
      <c r="HJ178" s="31"/>
      <c r="HK178" s="31"/>
      <c r="HL178" s="31"/>
      <c r="HM178" s="31"/>
      <c r="HN178" s="31"/>
      <c r="HO178" s="31"/>
      <c r="HP178" s="31"/>
      <c r="HQ178" s="31"/>
      <c r="HR178" s="31"/>
      <c r="HS178" s="31"/>
      <c r="HT178" s="31"/>
      <c r="HU178" s="31"/>
      <c r="HV178" s="31"/>
      <c r="HW178" s="31"/>
      <c r="HX178" s="31"/>
      <c r="HY178" s="31"/>
      <c r="HZ178" s="31"/>
      <c r="IA178" s="31"/>
      <c r="IB178" s="31"/>
      <c r="IC178" s="31"/>
      <c r="ID178" s="31"/>
      <c r="IE178" s="31"/>
      <c r="IF178" s="31"/>
      <c r="IG178" s="31"/>
      <c r="IH178" s="31"/>
      <c r="II178" s="31"/>
    </row>
    <row r="179" s="218" customFormat="1" ht="40.5" spans="1:243">
      <c r="A179" s="230" t="s">
        <v>783</v>
      </c>
      <c r="B179" s="232" t="s">
        <v>784</v>
      </c>
      <c r="C179" s="232" t="s">
        <v>25</v>
      </c>
      <c r="D179" s="233" t="s">
        <v>56</v>
      </c>
      <c r="E179" s="248" t="s">
        <v>785</v>
      </c>
      <c r="F179" s="251">
        <f>VLOOKUP(B179,'[1]附件1-竣工项目'!$B:$F,5,FALSE)</f>
        <v>39.45</v>
      </c>
      <c r="G179" s="248" t="s">
        <v>419</v>
      </c>
      <c r="H179" s="232" t="s">
        <v>51</v>
      </c>
      <c r="I179" s="232" t="s">
        <v>786</v>
      </c>
      <c r="J179" s="247">
        <v>3.3</v>
      </c>
      <c r="K179" s="247">
        <v>3.3</v>
      </c>
      <c r="L179" s="247">
        <f t="shared" si="2"/>
        <v>0</v>
      </c>
      <c r="M179" s="268" t="s">
        <v>92</v>
      </c>
      <c r="N179" s="268"/>
      <c r="O179" s="185"/>
      <c r="P179" s="269"/>
      <c r="Q179" s="274"/>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c r="ER179" s="31"/>
      <c r="ES179" s="31"/>
      <c r="ET179" s="31"/>
      <c r="EU179" s="31"/>
      <c r="EV179" s="31"/>
      <c r="EW179" s="31"/>
      <c r="EX179" s="31"/>
      <c r="EY179" s="31"/>
      <c r="EZ179" s="31"/>
      <c r="FA179" s="31"/>
      <c r="FB179" s="31"/>
      <c r="FC179" s="31"/>
      <c r="FD179" s="31"/>
      <c r="FE179" s="31"/>
      <c r="FF179" s="31"/>
      <c r="FG179" s="31"/>
      <c r="FH179" s="31"/>
      <c r="FI179" s="31"/>
      <c r="FJ179" s="31"/>
      <c r="FK179" s="31"/>
      <c r="FL179" s="31"/>
      <c r="FM179" s="31"/>
      <c r="FN179" s="31"/>
      <c r="FO179" s="31"/>
      <c r="FP179" s="31"/>
      <c r="FQ179" s="31"/>
      <c r="FR179" s="31"/>
      <c r="FS179" s="31"/>
      <c r="FT179" s="31"/>
      <c r="FU179" s="31"/>
      <c r="FV179" s="31"/>
      <c r="FW179" s="31"/>
      <c r="FX179" s="31"/>
      <c r="FY179" s="31"/>
      <c r="FZ179" s="31"/>
      <c r="GA179" s="31"/>
      <c r="GB179" s="31"/>
      <c r="GC179" s="31"/>
      <c r="GD179" s="31"/>
      <c r="GE179" s="31"/>
      <c r="GF179" s="31"/>
      <c r="GG179" s="31"/>
      <c r="GH179" s="31"/>
      <c r="GI179" s="31"/>
      <c r="GJ179" s="31"/>
      <c r="GK179" s="31"/>
      <c r="GL179" s="31"/>
      <c r="GM179" s="31"/>
      <c r="GN179" s="31"/>
      <c r="GO179" s="31"/>
      <c r="GP179" s="31"/>
      <c r="GQ179" s="31"/>
      <c r="GR179" s="31"/>
      <c r="GS179" s="31"/>
      <c r="GT179" s="31"/>
      <c r="GU179" s="31"/>
      <c r="GV179" s="31"/>
      <c r="GW179" s="31"/>
      <c r="GX179" s="31"/>
      <c r="GY179" s="31"/>
      <c r="GZ179" s="31"/>
      <c r="HA179" s="31"/>
      <c r="HB179" s="31"/>
      <c r="HC179" s="31"/>
      <c r="HD179" s="31"/>
      <c r="HE179" s="31"/>
      <c r="HF179" s="31"/>
      <c r="HG179" s="31"/>
      <c r="HH179" s="31"/>
      <c r="HI179" s="31"/>
      <c r="HJ179" s="31"/>
      <c r="HK179" s="31"/>
      <c r="HL179" s="31"/>
      <c r="HM179" s="31"/>
      <c r="HN179" s="31"/>
      <c r="HO179" s="31"/>
      <c r="HP179" s="31"/>
      <c r="HQ179" s="31"/>
      <c r="HR179" s="31"/>
      <c r="HS179" s="31"/>
      <c r="HT179" s="31"/>
      <c r="HU179" s="31"/>
      <c r="HV179" s="31"/>
      <c r="HW179" s="31"/>
      <c r="HX179" s="31"/>
      <c r="HY179" s="31"/>
      <c r="HZ179" s="31"/>
      <c r="IA179" s="31"/>
      <c r="IB179" s="31"/>
      <c r="IC179" s="31"/>
      <c r="ID179" s="31"/>
      <c r="IE179" s="31"/>
      <c r="IF179" s="31"/>
      <c r="IG179" s="31"/>
      <c r="IH179" s="31"/>
      <c r="II179" s="31"/>
    </row>
    <row r="180" s="218" customFormat="1" ht="40.5" spans="1:243">
      <c r="A180" s="230" t="s">
        <v>787</v>
      </c>
      <c r="B180" s="233" t="s">
        <v>788</v>
      </c>
      <c r="C180" s="233" t="s">
        <v>25</v>
      </c>
      <c r="D180" s="233" t="s">
        <v>206</v>
      </c>
      <c r="E180" s="236" t="s">
        <v>789</v>
      </c>
      <c r="F180" s="251">
        <f>VLOOKUP(B180,'[1]附件1-竣工项目'!$B:$F,5,FALSE)</f>
        <v>265.42</v>
      </c>
      <c r="G180" s="279">
        <v>2016</v>
      </c>
      <c r="H180" s="255" t="s">
        <v>51</v>
      </c>
      <c r="I180" s="255" t="s">
        <v>790</v>
      </c>
      <c r="J180" s="247">
        <v>3.22</v>
      </c>
      <c r="K180" s="247">
        <v>3.22</v>
      </c>
      <c r="L180" s="247">
        <f t="shared" si="2"/>
        <v>0</v>
      </c>
      <c r="M180" s="273" t="s">
        <v>104</v>
      </c>
      <c r="N180" s="268"/>
      <c r="O180" s="185"/>
      <c r="P180" s="269"/>
      <c r="Q180" s="274"/>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c r="ER180" s="31"/>
      <c r="ES180" s="31"/>
      <c r="ET180" s="31"/>
      <c r="EU180" s="31"/>
      <c r="EV180" s="31"/>
      <c r="EW180" s="31"/>
      <c r="EX180" s="31"/>
      <c r="EY180" s="31"/>
      <c r="EZ180" s="31"/>
      <c r="FA180" s="31"/>
      <c r="FB180" s="31"/>
      <c r="FC180" s="31"/>
      <c r="FD180" s="31"/>
      <c r="FE180" s="31"/>
      <c r="FF180" s="31"/>
      <c r="FG180" s="31"/>
      <c r="FH180" s="31"/>
      <c r="FI180" s="31"/>
      <c r="FJ180" s="31"/>
      <c r="FK180" s="31"/>
      <c r="FL180" s="31"/>
      <c r="FM180" s="31"/>
      <c r="FN180" s="31"/>
      <c r="FO180" s="31"/>
      <c r="FP180" s="31"/>
      <c r="FQ180" s="31"/>
      <c r="FR180" s="31"/>
      <c r="FS180" s="31"/>
      <c r="FT180" s="31"/>
      <c r="FU180" s="31"/>
      <c r="FV180" s="31"/>
      <c r="FW180" s="31"/>
      <c r="FX180" s="31"/>
      <c r="FY180" s="31"/>
      <c r="FZ180" s="31"/>
      <c r="GA180" s="31"/>
      <c r="GB180" s="31"/>
      <c r="GC180" s="31"/>
      <c r="GD180" s="31"/>
      <c r="GE180" s="31"/>
      <c r="GF180" s="31"/>
      <c r="GG180" s="31"/>
      <c r="GH180" s="31"/>
      <c r="GI180" s="31"/>
      <c r="GJ180" s="31"/>
      <c r="GK180" s="31"/>
      <c r="GL180" s="31"/>
      <c r="GM180" s="31"/>
      <c r="GN180" s="31"/>
      <c r="GO180" s="31"/>
      <c r="GP180" s="31"/>
      <c r="GQ180" s="31"/>
      <c r="GR180" s="31"/>
      <c r="GS180" s="31"/>
      <c r="GT180" s="31"/>
      <c r="GU180" s="31"/>
      <c r="GV180" s="31"/>
      <c r="GW180" s="31"/>
      <c r="GX180" s="31"/>
      <c r="GY180" s="31"/>
      <c r="GZ180" s="31"/>
      <c r="HA180" s="31"/>
      <c r="HB180" s="31"/>
      <c r="HC180" s="31"/>
      <c r="HD180" s="31"/>
      <c r="HE180" s="31"/>
      <c r="HF180" s="31"/>
      <c r="HG180" s="31"/>
      <c r="HH180" s="31"/>
      <c r="HI180" s="31"/>
      <c r="HJ180" s="31"/>
      <c r="HK180" s="31"/>
      <c r="HL180" s="31"/>
      <c r="HM180" s="31"/>
      <c r="HN180" s="31"/>
      <c r="HO180" s="31"/>
      <c r="HP180" s="31"/>
      <c r="HQ180" s="31"/>
      <c r="HR180" s="31"/>
      <c r="HS180" s="31"/>
      <c r="HT180" s="31"/>
      <c r="HU180" s="31"/>
      <c r="HV180" s="31"/>
      <c r="HW180" s="31"/>
      <c r="HX180" s="31"/>
      <c r="HY180" s="31"/>
      <c r="HZ180" s="31"/>
      <c r="IA180" s="31"/>
      <c r="IB180" s="31"/>
      <c r="IC180" s="31"/>
      <c r="ID180" s="31"/>
      <c r="IE180" s="31"/>
      <c r="IF180" s="31"/>
      <c r="IG180" s="31"/>
      <c r="IH180" s="31"/>
      <c r="II180" s="31"/>
    </row>
    <row r="181" s="218" customFormat="1" ht="40.5" spans="1:243">
      <c r="A181" s="230" t="s">
        <v>791</v>
      </c>
      <c r="B181" s="232" t="s">
        <v>792</v>
      </c>
      <c r="C181" s="232" t="s">
        <v>25</v>
      </c>
      <c r="D181" s="233" t="s">
        <v>56</v>
      </c>
      <c r="E181" s="248" t="s">
        <v>793</v>
      </c>
      <c r="F181" s="251">
        <f>VLOOKUP(B181,'[1]附件1-竣工项目'!$B:$F,5,FALSE)</f>
        <v>37.84</v>
      </c>
      <c r="G181" s="248" t="s">
        <v>584</v>
      </c>
      <c r="H181" s="232" t="s">
        <v>51</v>
      </c>
      <c r="I181" s="232" t="s">
        <v>794</v>
      </c>
      <c r="J181" s="247">
        <v>3</v>
      </c>
      <c r="K181" s="247">
        <v>3</v>
      </c>
      <c r="L181" s="247">
        <f t="shared" si="2"/>
        <v>0</v>
      </c>
      <c r="M181" s="268" t="s">
        <v>60</v>
      </c>
      <c r="N181" s="268"/>
      <c r="O181" s="185"/>
      <c r="P181" s="269"/>
      <c r="Q181" s="274"/>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c r="ER181" s="31"/>
      <c r="ES181" s="31"/>
      <c r="ET181" s="31"/>
      <c r="EU181" s="31"/>
      <c r="EV181" s="31"/>
      <c r="EW181" s="31"/>
      <c r="EX181" s="31"/>
      <c r="EY181" s="31"/>
      <c r="EZ181" s="31"/>
      <c r="FA181" s="31"/>
      <c r="FB181" s="31"/>
      <c r="FC181" s="31"/>
      <c r="FD181" s="31"/>
      <c r="FE181" s="31"/>
      <c r="FF181" s="31"/>
      <c r="FG181" s="31"/>
      <c r="FH181" s="31"/>
      <c r="FI181" s="31"/>
      <c r="FJ181" s="31"/>
      <c r="FK181" s="31"/>
      <c r="FL181" s="31"/>
      <c r="FM181" s="31"/>
      <c r="FN181" s="31"/>
      <c r="FO181" s="31"/>
      <c r="FP181" s="31"/>
      <c r="FQ181" s="31"/>
      <c r="FR181" s="31"/>
      <c r="FS181" s="31"/>
      <c r="FT181" s="31"/>
      <c r="FU181" s="31"/>
      <c r="FV181" s="31"/>
      <c r="FW181" s="31"/>
      <c r="FX181" s="31"/>
      <c r="FY181" s="31"/>
      <c r="FZ181" s="31"/>
      <c r="GA181" s="31"/>
      <c r="GB181" s="31"/>
      <c r="GC181" s="31"/>
      <c r="GD181" s="31"/>
      <c r="GE181" s="31"/>
      <c r="GF181" s="31"/>
      <c r="GG181" s="31"/>
      <c r="GH181" s="31"/>
      <c r="GI181" s="31"/>
      <c r="GJ181" s="31"/>
      <c r="GK181" s="31"/>
      <c r="GL181" s="31"/>
      <c r="GM181" s="31"/>
      <c r="GN181" s="31"/>
      <c r="GO181" s="31"/>
      <c r="GP181" s="31"/>
      <c r="GQ181" s="31"/>
      <c r="GR181" s="31"/>
      <c r="GS181" s="31"/>
      <c r="GT181" s="31"/>
      <c r="GU181" s="31"/>
      <c r="GV181" s="31"/>
      <c r="GW181" s="31"/>
      <c r="GX181" s="31"/>
      <c r="GY181" s="31"/>
      <c r="GZ181" s="31"/>
      <c r="HA181" s="31"/>
      <c r="HB181" s="31"/>
      <c r="HC181" s="31"/>
      <c r="HD181" s="31"/>
      <c r="HE181" s="31"/>
      <c r="HF181" s="31"/>
      <c r="HG181" s="31"/>
      <c r="HH181" s="31"/>
      <c r="HI181" s="31"/>
      <c r="HJ181" s="31"/>
      <c r="HK181" s="31"/>
      <c r="HL181" s="31"/>
      <c r="HM181" s="31"/>
      <c r="HN181" s="31"/>
      <c r="HO181" s="31"/>
      <c r="HP181" s="31"/>
      <c r="HQ181" s="31"/>
      <c r="HR181" s="31"/>
      <c r="HS181" s="31"/>
      <c r="HT181" s="31"/>
      <c r="HU181" s="31"/>
      <c r="HV181" s="31"/>
      <c r="HW181" s="31"/>
      <c r="HX181" s="31"/>
      <c r="HY181" s="31"/>
      <c r="HZ181" s="31"/>
      <c r="IA181" s="31"/>
      <c r="IB181" s="31"/>
      <c r="IC181" s="31"/>
      <c r="ID181" s="31"/>
      <c r="IE181" s="31"/>
      <c r="IF181" s="31"/>
      <c r="IG181" s="31"/>
      <c r="IH181" s="31"/>
      <c r="II181" s="31"/>
    </row>
    <row r="182" s="218" customFormat="1" ht="40.5" spans="1:243">
      <c r="A182" s="230" t="s">
        <v>795</v>
      </c>
      <c r="B182" s="232" t="s">
        <v>796</v>
      </c>
      <c r="C182" s="232" t="s">
        <v>25</v>
      </c>
      <c r="D182" s="233" t="s">
        <v>56</v>
      </c>
      <c r="E182" s="248" t="s">
        <v>797</v>
      </c>
      <c r="F182" s="251">
        <f>VLOOKUP(B182,'[1]附件1-竣工项目'!$B:$F,5,FALSE)</f>
        <v>749.91</v>
      </c>
      <c r="G182" s="248" t="s">
        <v>726</v>
      </c>
      <c r="H182" s="232" t="s">
        <v>51</v>
      </c>
      <c r="I182" s="232" t="s">
        <v>798</v>
      </c>
      <c r="J182" s="247">
        <v>2.9</v>
      </c>
      <c r="K182" s="247">
        <v>2.9</v>
      </c>
      <c r="L182" s="247">
        <f t="shared" si="2"/>
        <v>0</v>
      </c>
      <c r="M182" s="268" t="s">
        <v>60</v>
      </c>
      <c r="N182" s="268"/>
      <c r="O182" s="185"/>
      <c r="P182" s="269"/>
      <c r="Q182" s="274"/>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c r="ER182" s="31"/>
      <c r="ES182" s="31"/>
      <c r="ET182" s="31"/>
      <c r="EU182" s="31"/>
      <c r="EV182" s="31"/>
      <c r="EW182" s="31"/>
      <c r="EX182" s="31"/>
      <c r="EY182" s="31"/>
      <c r="EZ182" s="31"/>
      <c r="FA182" s="31"/>
      <c r="FB182" s="31"/>
      <c r="FC182" s="31"/>
      <c r="FD182" s="31"/>
      <c r="FE182" s="31"/>
      <c r="FF182" s="31"/>
      <c r="FG182" s="31"/>
      <c r="FH182" s="31"/>
      <c r="FI182" s="31"/>
      <c r="FJ182" s="31"/>
      <c r="FK182" s="31"/>
      <c r="FL182" s="31"/>
      <c r="FM182" s="31"/>
      <c r="FN182" s="31"/>
      <c r="FO182" s="31"/>
      <c r="FP182" s="31"/>
      <c r="FQ182" s="31"/>
      <c r="FR182" s="31"/>
      <c r="FS182" s="31"/>
      <c r="FT182" s="31"/>
      <c r="FU182" s="31"/>
      <c r="FV182" s="31"/>
      <c r="FW182" s="31"/>
      <c r="FX182" s="31"/>
      <c r="FY182" s="31"/>
      <c r="FZ182" s="31"/>
      <c r="GA182" s="31"/>
      <c r="GB182" s="31"/>
      <c r="GC182" s="31"/>
      <c r="GD182" s="31"/>
      <c r="GE182" s="31"/>
      <c r="GF182" s="31"/>
      <c r="GG182" s="31"/>
      <c r="GH182" s="31"/>
      <c r="GI182" s="31"/>
      <c r="GJ182" s="31"/>
      <c r="GK182" s="31"/>
      <c r="GL182" s="31"/>
      <c r="GM182" s="31"/>
      <c r="GN182" s="31"/>
      <c r="GO182" s="31"/>
      <c r="GP182" s="31"/>
      <c r="GQ182" s="31"/>
      <c r="GR182" s="31"/>
      <c r="GS182" s="31"/>
      <c r="GT182" s="31"/>
      <c r="GU182" s="31"/>
      <c r="GV182" s="31"/>
      <c r="GW182" s="31"/>
      <c r="GX182" s="31"/>
      <c r="GY182" s="31"/>
      <c r="GZ182" s="31"/>
      <c r="HA182" s="31"/>
      <c r="HB182" s="31"/>
      <c r="HC182" s="31"/>
      <c r="HD182" s="31"/>
      <c r="HE182" s="31"/>
      <c r="HF182" s="31"/>
      <c r="HG182" s="31"/>
      <c r="HH182" s="31"/>
      <c r="HI182" s="31"/>
      <c r="HJ182" s="31"/>
      <c r="HK182" s="31"/>
      <c r="HL182" s="31"/>
      <c r="HM182" s="31"/>
      <c r="HN182" s="31"/>
      <c r="HO182" s="31"/>
      <c r="HP182" s="31"/>
      <c r="HQ182" s="31"/>
      <c r="HR182" s="31"/>
      <c r="HS182" s="31"/>
      <c r="HT182" s="31"/>
      <c r="HU182" s="31"/>
      <c r="HV182" s="31"/>
      <c r="HW182" s="31"/>
      <c r="HX182" s="31"/>
      <c r="HY182" s="31"/>
      <c r="HZ182" s="31"/>
      <c r="IA182" s="31"/>
      <c r="IB182" s="31"/>
      <c r="IC182" s="31"/>
      <c r="ID182" s="31"/>
      <c r="IE182" s="31"/>
      <c r="IF182" s="31"/>
      <c r="IG182" s="31"/>
      <c r="IH182" s="31"/>
      <c r="II182" s="31"/>
    </row>
    <row r="183" s="218" customFormat="1" ht="40.5" spans="1:243">
      <c r="A183" s="230" t="s">
        <v>799</v>
      </c>
      <c r="B183" s="232" t="s">
        <v>800</v>
      </c>
      <c r="C183" s="232" t="s">
        <v>25</v>
      </c>
      <c r="D183" s="233" t="s">
        <v>56</v>
      </c>
      <c r="E183" s="248" t="s">
        <v>801</v>
      </c>
      <c r="F183" s="251">
        <f>VLOOKUP(B183,'[1]附件1-竣工项目'!$B:$F,5,FALSE)</f>
        <v>64.71</v>
      </c>
      <c r="G183" s="248" t="s">
        <v>344</v>
      </c>
      <c r="H183" s="232" t="s">
        <v>51</v>
      </c>
      <c r="I183" s="232" t="s">
        <v>802</v>
      </c>
      <c r="J183" s="247">
        <v>2.7</v>
      </c>
      <c r="K183" s="247">
        <v>2.7</v>
      </c>
      <c r="L183" s="247">
        <f t="shared" si="2"/>
        <v>0</v>
      </c>
      <c r="M183" s="268" t="s">
        <v>104</v>
      </c>
      <c r="N183" s="268"/>
      <c r="O183" s="185"/>
      <c r="P183" s="269"/>
      <c r="Q183" s="274"/>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c r="ER183" s="31"/>
      <c r="ES183" s="31"/>
      <c r="ET183" s="31"/>
      <c r="EU183" s="31"/>
      <c r="EV183" s="31"/>
      <c r="EW183" s="31"/>
      <c r="EX183" s="31"/>
      <c r="EY183" s="31"/>
      <c r="EZ183" s="31"/>
      <c r="FA183" s="31"/>
      <c r="FB183" s="31"/>
      <c r="FC183" s="31"/>
      <c r="FD183" s="31"/>
      <c r="FE183" s="31"/>
      <c r="FF183" s="31"/>
      <c r="FG183" s="31"/>
      <c r="FH183" s="31"/>
      <c r="FI183" s="31"/>
      <c r="FJ183" s="31"/>
      <c r="FK183" s="31"/>
      <c r="FL183" s="31"/>
      <c r="FM183" s="31"/>
      <c r="FN183" s="31"/>
      <c r="FO183" s="31"/>
      <c r="FP183" s="31"/>
      <c r="FQ183" s="31"/>
      <c r="FR183" s="31"/>
      <c r="FS183" s="31"/>
      <c r="FT183" s="31"/>
      <c r="FU183" s="31"/>
      <c r="FV183" s="31"/>
      <c r="FW183" s="31"/>
      <c r="FX183" s="31"/>
      <c r="FY183" s="31"/>
      <c r="FZ183" s="31"/>
      <c r="GA183" s="31"/>
      <c r="GB183" s="31"/>
      <c r="GC183" s="31"/>
      <c r="GD183" s="31"/>
      <c r="GE183" s="31"/>
      <c r="GF183" s="31"/>
      <c r="GG183" s="31"/>
      <c r="GH183" s="31"/>
      <c r="GI183" s="31"/>
      <c r="GJ183" s="31"/>
      <c r="GK183" s="31"/>
      <c r="GL183" s="31"/>
      <c r="GM183" s="31"/>
      <c r="GN183" s="31"/>
      <c r="GO183" s="31"/>
      <c r="GP183" s="31"/>
      <c r="GQ183" s="31"/>
      <c r="GR183" s="31"/>
      <c r="GS183" s="31"/>
      <c r="GT183" s="31"/>
      <c r="GU183" s="31"/>
      <c r="GV183" s="31"/>
      <c r="GW183" s="31"/>
      <c r="GX183" s="31"/>
      <c r="GY183" s="31"/>
      <c r="GZ183" s="31"/>
      <c r="HA183" s="31"/>
      <c r="HB183" s="31"/>
      <c r="HC183" s="31"/>
      <c r="HD183" s="31"/>
      <c r="HE183" s="31"/>
      <c r="HF183" s="31"/>
      <c r="HG183" s="31"/>
      <c r="HH183" s="31"/>
      <c r="HI183" s="31"/>
      <c r="HJ183" s="31"/>
      <c r="HK183" s="31"/>
      <c r="HL183" s="31"/>
      <c r="HM183" s="31"/>
      <c r="HN183" s="31"/>
      <c r="HO183" s="31"/>
      <c r="HP183" s="31"/>
      <c r="HQ183" s="31"/>
      <c r="HR183" s="31"/>
      <c r="HS183" s="31"/>
      <c r="HT183" s="31"/>
      <c r="HU183" s="31"/>
      <c r="HV183" s="31"/>
      <c r="HW183" s="31"/>
      <c r="HX183" s="31"/>
      <c r="HY183" s="31"/>
      <c r="HZ183" s="31"/>
      <c r="IA183" s="31"/>
      <c r="IB183" s="31"/>
      <c r="IC183" s="31"/>
      <c r="ID183" s="31"/>
      <c r="IE183" s="31"/>
      <c r="IF183" s="31"/>
      <c r="IG183" s="31"/>
      <c r="IH183" s="31"/>
      <c r="II183" s="31"/>
    </row>
    <row r="184" s="218" customFormat="1" ht="48" customHeight="1" spans="1:243">
      <c r="A184" s="230" t="s">
        <v>803</v>
      </c>
      <c r="B184" s="232" t="s">
        <v>804</v>
      </c>
      <c r="C184" s="232" t="s">
        <v>25</v>
      </c>
      <c r="D184" s="233" t="s">
        <v>56</v>
      </c>
      <c r="E184" s="248" t="s">
        <v>805</v>
      </c>
      <c r="F184" s="251">
        <f>VLOOKUP(B184,'[1]附件1-竣工项目'!$B:$F,5,FALSE)</f>
        <v>58.97</v>
      </c>
      <c r="G184" s="248" t="s">
        <v>806</v>
      </c>
      <c r="H184" s="232" t="s">
        <v>51</v>
      </c>
      <c r="I184" s="232" t="s">
        <v>807</v>
      </c>
      <c r="J184" s="247">
        <v>2.5</v>
      </c>
      <c r="K184" s="247">
        <v>2.5</v>
      </c>
      <c r="L184" s="247">
        <f t="shared" si="2"/>
        <v>0</v>
      </c>
      <c r="M184" s="268" t="s">
        <v>60</v>
      </c>
      <c r="N184" s="268"/>
      <c r="O184" s="185"/>
      <c r="P184" s="269"/>
      <c r="Q184" s="274"/>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c r="ER184" s="31"/>
      <c r="ES184" s="31"/>
      <c r="ET184" s="31"/>
      <c r="EU184" s="31"/>
      <c r="EV184" s="31"/>
      <c r="EW184" s="31"/>
      <c r="EX184" s="31"/>
      <c r="EY184" s="31"/>
      <c r="EZ184" s="31"/>
      <c r="FA184" s="31"/>
      <c r="FB184" s="31"/>
      <c r="FC184" s="31"/>
      <c r="FD184" s="31"/>
      <c r="FE184" s="31"/>
      <c r="FF184" s="31"/>
      <c r="FG184" s="31"/>
      <c r="FH184" s="31"/>
      <c r="FI184" s="31"/>
      <c r="FJ184" s="31"/>
      <c r="FK184" s="31"/>
      <c r="FL184" s="31"/>
      <c r="FM184" s="31"/>
      <c r="FN184" s="31"/>
      <c r="FO184" s="31"/>
      <c r="FP184" s="31"/>
      <c r="FQ184" s="31"/>
      <c r="FR184" s="31"/>
      <c r="FS184" s="31"/>
      <c r="FT184" s="31"/>
      <c r="FU184" s="31"/>
      <c r="FV184" s="31"/>
      <c r="FW184" s="31"/>
      <c r="FX184" s="31"/>
      <c r="FY184" s="31"/>
      <c r="FZ184" s="31"/>
      <c r="GA184" s="31"/>
      <c r="GB184" s="31"/>
      <c r="GC184" s="31"/>
      <c r="GD184" s="31"/>
      <c r="GE184" s="31"/>
      <c r="GF184" s="31"/>
      <c r="GG184" s="31"/>
      <c r="GH184" s="31"/>
      <c r="GI184" s="31"/>
      <c r="GJ184" s="31"/>
      <c r="GK184" s="31"/>
      <c r="GL184" s="31"/>
      <c r="GM184" s="31"/>
      <c r="GN184" s="31"/>
      <c r="GO184" s="31"/>
      <c r="GP184" s="31"/>
      <c r="GQ184" s="31"/>
      <c r="GR184" s="31"/>
      <c r="GS184" s="31"/>
      <c r="GT184" s="31"/>
      <c r="GU184" s="31"/>
      <c r="GV184" s="31"/>
      <c r="GW184" s="31"/>
      <c r="GX184" s="31"/>
      <c r="GY184" s="31"/>
      <c r="GZ184" s="31"/>
      <c r="HA184" s="31"/>
      <c r="HB184" s="31"/>
      <c r="HC184" s="31"/>
      <c r="HD184" s="31"/>
      <c r="HE184" s="31"/>
      <c r="HF184" s="31"/>
      <c r="HG184" s="31"/>
      <c r="HH184" s="31"/>
      <c r="HI184" s="31"/>
      <c r="HJ184" s="31"/>
      <c r="HK184" s="31"/>
      <c r="HL184" s="31"/>
      <c r="HM184" s="31"/>
      <c r="HN184" s="31"/>
      <c r="HO184" s="31"/>
      <c r="HP184" s="31"/>
      <c r="HQ184" s="31"/>
      <c r="HR184" s="31"/>
      <c r="HS184" s="31"/>
      <c r="HT184" s="31"/>
      <c r="HU184" s="31"/>
      <c r="HV184" s="31"/>
      <c r="HW184" s="31"/>
      <c r="HX184" s="31"/>
      <c r="HY184" s="31"/>
      <c r="HZ184" s="31"/>
      <c r="IA184" s="31"/>
      <c r="IB184" s="31"/>
      <c r="IC184" s="31"/>
      <c r="ID184" s="31"/>
      <c r="IE184" s="31"/>
      <c r="IF184" s="31"/>
      <c r="IG184" s="31"/>
      <c r="IH184" s="31"/>
      <c r="II184" s="31"/>
    </row>
    <row r="185" s="218" customFormat="1" ht="40.5" spans="1:243">
      <c r="A185" s="230" t="s">
        <v>808</v>
      </c>
      <c r="B185" s="232" t="s">
        <v>809</v>
      </c>
      <c r="C185" s="232" t="s">
        <v>25</v>
      </c>
      <c r="D185" s="233" t="s">
        <v>56</v>
      </c>
      <c r="E185" s="248" t="s">
        <v>810</v>
      </c>
      <c r="F185" s="251">
        <f>VLOOKUP(B185,'[1]附件1-竣工项目'!$B:$F,5,FALSE)</f>
        <v>45.95</v>
      </c>
      <c r="G185" s="248" t="s">
        <v>419</v>
      </c>
      <c r="H185" s="232" t="s">
        <v>51</v>
      </c>
      <c r="I185" s="232" t="s">
        <v>811</v>
      </c>
      <c r="J185" s="247">
        <v>2.5</v>
      </c>
      <c r="K185" s="247">
        <v>2.5</v>
      </c>
      <c r="L185" s="247">
        <f t="shared" si="2"/>
        <v>0</v>
      </c>
      <c r="M185" s="268" t="s">
        <v>104</v>
      </c>
      <c r="N185" s="268"/>
      <c r="O185" s="185"/>
      <c r="P185" s="269"/>
      <c r="Q185" s="274"/>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c r="ER185" s="31"/>
      <c r="ES185" s="31"/>
      <c r="ET185" s="31"/>
      <c r="EU185" s="31"/>
      <c r="EV185" s="31"/>
      <c r="EW185" s="31"/>
      <c r="EX185" s="31"/>
      <c r="EY185" s="31"/>
      <c r="EZ185" s="31"/>
      <c r="FA185" s="31"/>
      <c r="FB185" s="31"/>
      <c r="FC185" s="31"/>
      <c r="FD185" s="31"/>
      <c r="FE185" s="31"/>
      <c r="FF185" s="31"/>
      <c r="FG185" s="31"/>
      <c r="FH185" s="31"/>
      <c r="FI185" s="31"/>
      <c r="FJ185" s="31"/>
      <c r="FK185" s="31"/>
      <c r="FL185" s="31"/>
      <c r="FM185" s="31"/>
      <c r="FN185" s="31"/>
      <c r="FO185" s="31"/>
      <c r="FP185" s="31"/>
      <c r="FQ185" s="31"/>
      <c r="FR185" s="31"/>
      <c r="FS185" s="31"/>
      <c r="FT185" s="31"/>
      <c r="FU185" s="31"/>
      <c r="FV185" s="31"/>
      <c r="FW185" s="31"/>
      <c r="FX185" s="31"/>
      <c r="FY185" s="31"/>
      <c r="FZ185" s="31"/>
      <c r="GA185" s="31"/>
      <c r="GB185" s="31"/>
      <c r="GC185" s="31"/>
      <c r="GD185" s="31"/>
      <c r="GE185" s="31"/>
      <c r="GF185" s="31"/>
      <c r="GG185" s="31"/>
      <c r="GH185" s="31"/>
      <c r="GI185" s="31"/>
      <c r="GJ185" s="31"/>
      <c r="GK185" s="31"/>
      <c r="GL185" s="31"/>
      <c r="GM185" s="31"/>
      <c r="GN185" s="31"/>
      <c r="GO185" s="31"/>
      <c r="GP185" s="31"/>
      <c r="GQ185" s="31"/>
      <c r="GR185" s="31"/>
      <c r="GS185" s="31"/>
      <c r="GT185" s="31"/>
      <c r="GU185" s="31"/>
      <c r="GV185" s="31"/>
      <c r="GW185" s="31"/>
      <c r="GX185" s="31"/>
      <c r="GY185" s="31"/>
      <c r="GZ185" s="31"/>
      <c r="HA185" s="31"/>
      <c r="HB185" s="31"/>
      <c r="HC185" s="31"/>
      <c r="HD185" s="31"/>
      <c r="HE185" s="31"/>
      <c r="HF185" s="31"/>
      <c r="HG185" s="31"/>
      <c r="HH185" s="31"/>
      <c r="HI185" s="31"/>
      <c r="HJ185" s="31"/>
      <c r="HK185" s="31"/>
      <c r="HL185" s="31"/>
      <c r="HM185" s="31"/>
      <c r="HN185" s="31"/>
      <c r="HO185" s="31"/>
      <c r="HP185" s="31"/>
      <c r="HQ185" s="31"/>
      <c r="HR185" s="31"/>
      <c r="HS185" s="31"/>
      <c r="HT185" s="31"/>
      <c r="HU185" s="31"/>
      <c r="HV185" s="31"/>
      <c r="HW185" s="31"/>
      <c r="HX185" s="31"/>
      <c r="HY185" s="31"/>
      <c r="HZ185" s="31"/>
      <c r="IA185" s="31"/>
      <c r="IB185" s="31"/>
      <c r="IC185" s="31"/>
      <c r="ID185" s="31"/>
      <c r="IE185" s="31"/>
      <c r="IF185" s="31"/>
      <c r="IG185" s="31"/>
      <c r="IH185" s="31"/>
      <c r="II185" s="31"/>
    </row>
    <row r="186" s="218" customFormat="1" ht="40.5" spans="1:243">
      <c r="A186" s="230" t="s">
        <v>812</v>
      </c>
      <c r="B186" s="232" t="s">
        <v>813</v>
      </c>
      <c r="C186" s="232" t="s">
        <v>25</v>
      </c>
      <c r="D186" s="233" t="s">
        <v>56</v>
      </c>
      <c r="E186" s="248" t="s">
        <v>814</v>
      </c>
      <c r="F186" s="251">
        <f>VLOOKUP(B186,'[1]附件1-竣工项目'!$B:$F,5,FALSE)</f>
        <v>40.93</v>
      </c>
      <c r="G186" s="248" t="s">
        <v>419</v>
      </c>
      <c r="H186" s="232" t="s">
        <v>51</v>
      </c>
      <c r="I186" s="232" t="s">
        <v>815</v>
      </c>
      <c r="J186" s="247">
        <v>2.4</v>
      </c>
      <c r="K186" s="247">
        <v>2.4</v>
      </c>
      <c r="L186" s="247">
        <f t="shared" si="2"/>
        <v>0</v>
      </c>
      <c r="M186" s="268" t="s">
        <v>104</v>
      </c>
      <c r="N186" s="268"/>
      <c r="O186" s="185"/>
      <c r="P186" s="269"/>
      <c r="Q186" s="274"/>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1"/>
      <c r="FH186" s="31"/>
      <c r="FI186" s="31"/>
      <c r="FJ186" s="31"/>
      <c r="FK186" s="31"/>
      <c r="FL186" s="31"/>
      <c r="FM186" s="31"/>
      <c r="FN186" s="31"/>
      <c r="FO186" s="31"/>
      <c r="FP186" s="31"/>
      <c r="FQ186" s="31"/>
      <c r="FR186" s="31"/>
      <c r="FS186" s="31"/>
      <c r="FT186" s="31"/>
      <c r="FU186" s="31"/>
      <c r="FV186" s="31"/>
      <c r="FW186" s="31"/>
      <c r="FX186" s="31"/>
      <c r="FY186" s="31"/>
      <c r="FZ186" s="31"/>
      <c r="GA186" s="31"/>
      <c r="GB186" s="31"/>
      <c r="GC186" s="31"/>
      <c r="GD186" s="31"/>
      <c r="GE186" s="31"/>
      <c r="GF186" s="31"/>
      <c r="GG186" s="31"/>
      <c r="GH186" s="31"/>
      <c r="GI186" s="31"/>
      <c r="GJ186" s="31"/>
      <c r="GK186" s="31"/>
      <c r="GL186" s="31"/>
      <c r="GM186" s="31"/>
      <c r="GN186" s="31"/>
      <c r="GO186" s="31"/>
      <c r="GP186" s="31"/>
      <c r="GQ186" s="31"/>
      <c r="GR186" s="31"/>
      <c r="GS186" s="31"/>
      <c r="GT186" s="31"/>
      <c r="GU186" s="31"/>
      <c r="GV186" s="31"/>
      <c r="GW186" s="31"/>
      <c r="GX186" s="31"/>
      <c r="GY186" s="31"/>
      <c r="GZ186" s="31"/>
      <c r="HA186" s="31"/>
      <c r="HB186" s="31"/>
      <c r="HC186" s="31"/>
      <c r="HD186" s="31"/>
      <c r="HE186" s="31"/>
      <c r="HF186" s="31"/>
      <c r="HG186" s="31"/>
      <c r="HH186" s="31"/>
      <c r="HI186" s="31"/>
      <c r="HJ186" s="31"/>
      <c r="HK186" s="31"/>
      <c r="HL186" s="31"/>
      <c r="HM186" s="31"/>
      <c r="HN186" s="31"/>
      <c r="HO186" s="31"/>
      <c r="HP186" s="31"/>
      <c r="HQ186" s="31"/>
      <c r="HR186" s="31"/>
      <c r="HS186" s="31"/>
      <c r="HT186" s="31"/>
      <c r="HU186" s="31"/>
      <c r="HV186" s="31"/>
      <c r="HW186" s="31"/>
      <c r="HX186" s="31"/>
      <c r="HY186" s="31"/>
      <c r="HZ186" s="31"/>
      <c r="IA186" s="31"/>
      <c r="IB186" s="31"/>
      <c r="IC186" s="31"/>
      <c r="ID186" s="31"/>
      <c r="IE186" s="31"/>
      <c r="IF186" s="31"/>
      <c r="IG186" s="31"/>
      <c r="IH186" s="31"/>
      <c r="II186" s="31"/>
    </row>
    <row r="187" s="218" customFormat="1" ht="54" spans="1:243">
      <c r="A187" s="230" t="s">
        <v>816</v>
      </c>
      <c r="B187" s="232" t="s">
        <v>817</v>
      </c>
      <c r="C187" s="232" t="s">
        <v>25</v>
      </c>
      <c r="D187" s="233" t="s">
        <v>56</v>
      </c>
      <c r="E187" s="248" t="s">
        <v>818</v>
      </c>
      <c r="F187" s="251">
        <f>VLOOKUP(B187,'[1]附件1-竣工项目'!$B:$F,5,FALSE)</f>
        <v>83.15</v>
      </c>
      <c r="G187" s="248" t="s">
        <v>506</v>
      </c>
      <c r="H187" s="232" t="s">
        <v>51</v>
      </c>
      <c r="I187" s="232" t="s">
        <v>819</v>
      </c>
      <c r="J187" s="247">
        <v>2.1</v>
      </c>
      <c r="K187" s="247">
        <v>2.1</v>
      </c>
      <c r="L187" s="247">
        <f t="shared" si="2"/>
        <v>0</v>
      </c>
      <c r="M187" s="268" t="s">
        <v>60</v>
      </c>
      <c r="N187" s="268"/>
      <c r="O187" s="185"/>
      <c r="P187" s="269"/>
      <c r="Q187" s="274"/>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c r="ER187" s="31"/>
      <c r="ES187" s="31"/>
      <c r="ET187" s="31"/>
      <c r="EU187" s="31"/>
      <c r="EV187" s="31"/>
      <c r="EW187" s="31"/>
      <c r="EX187" s="31"/>
      <c r="EY187" s="31"/>
      <c r="EZ187" s="31"/>
      <c r="FA187" s="31"/>
      <c r="FB187" s="31"/>
      <c r="FC187" s="31"/>
      <c r="FD187" s="31"/>
      <c r="FE187" s="31"/>
      <c r="FF187" s="31"/>
      <c r="FG187" s="31"/>
      <c r="FH187" s="31"/>
      <c r="FI187" s="31"/>
      <c r="FJ187" s="31"/>
      <c r="FK187" s="31"/>
      <c r="FL187" s="31"/>
      <c r="FM187" s="31"/>
      <c r="FN187" s="31"/>
      <c r="FO187" s="31"/>
      <c r="FP187" s="31"/>
      <c r="FQ187" s="31"/>
      <c r="FR187" s="31"/>
      <c r="FS187" s="31"/>
      <c r="FT187" s="31"/>
      <c r="FU187" s="31"/>
      <c r="FV187" s="31"/>
      <c r="FW187" s="31"/>
      <c r="FX187" s="31"/>
      <c r="FY187" s="31"/>
      <c r="FZ187" s="31"/>
      <c r="GA187" s="31"/>
      <c r="GB187" s="31"/>
      <c r="GC187" s="31"/>
      <c r="GD187" s="31"/>
      <c r="GE187" s="31"/>
      <c r="GF187" s="31"/>
      <c r="GG187" s="31"/>
      <c r="GH187" s="31"/>
      <c r="GI187" s="31"/>
      <c r="GJ187" s="31"/>
      <c r="GK187" s="31"/>
      <c r="GL187" s="31"/>
      <c r="GM187" s="31"/>
      <c r="GN187" s="31"/>
      <c r="GO187" s="31"/>
      <c r="GP187" s="31"/>
      <c r="GQ187" s="31"/>
      <c r="GR187" s="31"/>
      <c r="GS187" s="31"/>
      <c r="GT187" s="31"/>
      <c r="GU187" s="31"/>
      <c r="GV187" s="31"/>
      <c r="GW187" s="31"/>
      <c r="GX187" s="31"/>
      <c r="GY187" s="31"/>
      <c r="GZ187" s="31"/>
      <c r="HA187" s="31"/>
      <c r="HB187" s="31"/>
      <c r="HC187" s="31"/>
      <c r="HD187" s="31"/>
      <c r="HE187" s="31"/>
      <c r="HF187" s="31"/>
      <c r="HG187" s="31"/>
      <c r="HH187" s="31"/>
      <c r="HI187" s="31"/>
      <c r="HJ187" s="31"/>
      <c r="HK187" s="31"/>
      <c r="HL187" s="31"/>
      <c r="HM187" s="31"/>
      <c r="HN187" s="31"/>
      <c r="HO187" s="31"/>
      <c r="HP187" s="31"/>
      <c r="HQ187" s="31"/>
      <c r="HR187" s="31"/>
      <c r="HS187" s="31"/>
      <c r="HT187" s="31"/>
      <c r="HU187" s="31"/>
      <c r="HV187" s="31"/>
      <c r="HW187" s="31"/>
      <c r="HX187" s="31"/>
      <c r="HY187" s="31"/>
      <c r="HZ187" s="31"/>
      <c r="IA187" s="31"/>
      <c r="IB187" s="31"/>
      <c r="IC187" s="31"/>
      <c r="ID187" s="31"/>
      <c r="IE187" s="31"/>
      <c r="IF187" s="31"/>
      <c r="IG187" s="31"/>
      <c r="IH187" s="31"/>
      <c r="II187" s="31"/>
    </row>
    <row r="188" s="218" customFormat="1" ht="40.5" spans="1:243">
      <c r="A188" s="230" t="s">
        <v>820</v>
      </c>
      <c r="B188" s="232" t="s">
        <v>821</v>
      </c>
      <c r="C188" s="232" t="s">
        <v>25</v>
      </c>
      <c r="D188" s="233" t="s">
        <v>56</v>
      </c>
      <c r="E188" s="248" t="s">
        <v>822</v>
      </c>
      <c r="F188" s="251">
        <f>VLOOKUP(B188,'[1]附件1-竣工项目'!$B:$F,5,FALSE)</f>
        <v>18</v>
      </c>
      <c r="G188" s="248" t="s">
        <v>473</v>
      </c>
      <c r="H188" s="232" t="s">
        <v>51</v>
      </c>
      <c r="I188" s="232" t="s">
        <v>823</v>
      </c>
      <c r="J188" s="247">
        <v>2</v>
      </c>
      <c r="K188" s="247">
        <v>2</v>
      </c>
      <c r="L188" s="247">
        <f t="shared" si="2"/>
        <v>0</v>
      </c>
      <c r="M188" s="268" t="s">
        <v>60</v>
      </c>
      <c r="N188" s="268"/>
      <c r="O188" s="185"/>
      <c r="P188" s="269"/>
      <c r="Q188" s="274"/>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c r="ER188" s="31"/>
      <c r="ES188" s="31"/>
      <c r="ET188" s="31"/>
      <c r="EU188" s="31"/>
      <c r="EV188" s="31"/>
      <c r="EW188" s="31"/>
      <c r="EX188" s="31"/>
      <c r="EY188" s="31"/>
      <c r="EZ188" s="31"/>
      <c r="FA188" s="31"/>
      <c r="FB188" s="31"/>
      <c r="FC188" s="31"/>
      <c r="FD188" s="31"/>
      <c r="FE188" s="31"/>
      <c r="FF188" s="31"/>
      <c r="FG188" s="31"/>
      <c r="FH188" s="31"/>
      <c r="FI188" s="31"/>
      <c r="FJ188" s="31"/>
      <c r="FK188" s="31"/>
      <c r="FL188" s="31"/>
      <c r="FM188" s="31"/>
      <c r="FN188" s="31"/>
      <c r="FO188" s="31"/>
      <c r="FP188" s="31"/>
      <c r="FQ188" s="31"/>
      <c r="FR188" s="31"/>
      <c r="FS188" s="31"/>
      <c r="FT188" s="31"/>
      <c r="FU188" s="31"/>
      <c r="FV188" s="31"/>
      <c r="FW188" s="31"/>
      <c r="FX188" s="31"/>
      <c r="FY188" s="31"/>
      <c r="FZ188" s="31"/>
      <c r="GA188" s="31"/>
      <c r="GB188" s="31"/>
      <c r="GC188" s="31"/>
      <c r="GD188" s="31"/>
      <c r="GE188" s="31"/>
      <c r="GF188" s="31"/>
      <c r="GG188" s="31"/>
      <c r="GH188" s="31"/>
      <c r="GI188" s="31"/>
      <c r="GJ188" s="31"/>
      <c r="GK188" s="31"/>
      <c r="GL188" s="31"/>
      <c r="GM188" s="31"/>
      <c r="GN188" s="31"/>
      <c r="GO188" s="31"/>
      <c r="GP188" s="31"/>
      <c r="GQ188" s="31"/>
      <c r="GR188" s="31"/>
      <c r="GS188" s="31"/>
      <c r="GT188" s="31"/>
      <c r="GU188" s="31"/>
      <c r="GV188" s="31"/>
      <c r="GW188" s="31"/>
      <c r="GX188" s="31"/>
      <c r="GY188" s="31"/>
      <c r="GZ188" s="31"/>
      <c r="HA188" s="31"/>
      <c r="HB188" s="31"/>
      <c r="HC188" s="31"/>
      <c r="HD188" s="31"/>
      <c r="HE188" s="31"/>
      <c r="HF188" s="31"/>
      <c r="HG188" s="31"/>
      <c r="HH188" s="31"/>
      <c r="HI188" s="31"/>
      <c r="HJ188" s="31"/>
      <c r="HK188" s="31"/>
      <c r="HL188" s="31"/>
      <c r="HM188" s="31"/>
      <c r="HN188" s="31"/>
      <c r="HO188" s="31"/>
      <c r="HP188" s="31"/>
      <c r="HQ188" s="31"/>
      <c r="HR188" s="31"/>
      <c r="HS188" s="31"/>
      <c r="HT188" s="31"/>
      <c r="HU188" s="31"/>
      <c r="HV188" s="31"/>
      <c r="HW188" s="31"/>
      <c r="HX188" s="31"/>
      <c r="HY188" s="31"/>
      <c r="HZ188" s="31"/>
      <c r="IA188" s="31"/>
      <c r="IB188" s="31"/>
      <c r="IC188" s="31"/>
      <c r="ID188" s="31"/>
      <c r="IE188" s="31"/>
      <c r="IF188" s="31"/>
      <c r="IG188" s="31"/>
      <c r="IH188" s="31"/>
      <c r="II188" s="31"/>
    </row>
    <row r="189" s="218" customFormat="1" ht="40.5" spans="1:243">
      <c r="A189" s="230" t="s">
        <v>824</v>
      </c>
      <c r="B189" s="232" t="s">
        <v>825</v>
      </c>
      <c r="C189" s="232" t="s">
        <v>25</v>
      </c>
      <c r="D189" s="233" t="s">
        <v>56</v>
      </c>
      <c r="E189" s="248" t="s">
        <v>826</v>
      </c>
      <c r="F189" s="251">
        <f>VLOOKUP(B189,'[1]附件1-竣工项目'!$B:$F,5,FALSE)</f>
        <v>48.05</v>
      </c>
      <c r="G189" s="248" t="s">
        <v>158</v>
      </c>
      <c r="H189" s="232" t="s">
        <v>51</v>
      </c>
      <c r="I189" s="232" t="s">
        <v>827</v>
      </c>
      <c r="J189" s="247">
        <v>1.9</v>
      </c>
      <c r="K189" s="247">
        <v>1.9</v>
      </c>
      <c r="L189" s="247">
        <f t="shared" si="2"/>
        <v>0</v>
      </c>
      <c r="M189" s="268" t="s">
        <v>60</v>
      </c>
      <c r="N189" s="268"/>
      <c r="O189" s="185"/>
      <c r="P189" s="269"/>
      <c r="Q189" s="274"/>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c r="ER189" s="31"/>
      <c r="ES189" s="31"/>
      <c r="ET189" s="31"/>
      <c r="EU189" s="31"/>
      <c r="EV189" s="31"/>
      <c r="EW189" s="31"/>
      <c r="EX189" s="31"/>
      <c r="EY189" s="31"/>
      <c r="EZ189" s="31"/>
      <c r="FA189" s="31"/>
      <c r="FB189" s="31"/>
      <c r="FC189" s="31"/>
      <c r="FD189" s="31"/>
      <c r="FE189" s="31"/>
      <c r="FF189" s="31"/>
      <c r="FG189" s="31"/>
      <c r="FH189" s="31"/>
      <c r="FI189" s="31"/>
      <c r="FJ189" s="31"/>
      <c r="FK189" s="31"/>
      <c r="FL189" s="31"/>
      <c r="FM189" s="31"/>
      <c r="FN189" s="31"/>
      <c r="FO189" s="31"/>
      <c r="FP189" s="31"/>
      <c r="FQ189" s="31"/>
      <c r="FR189" s="31"/>
      <c r="FS189" s="31"/>
      <c r="FT189" s="31"/>
      <c r="FU189" s="31"/>
      <c r="FV189" s="31"/>
      <c r="FW189" s="31"/>
      <c r="FX189" s="31"/>
      <c r="FY189" s="31"/>
      <c r="FZ189" s="31"/>
      <c r="GA189" s="31"/>
      <c r="GB189" s="31"/>
      <c r="GC189" s="31"/>
      <c r="GD189" s="31"/>
      <c r="GE189" s="31"/>
      <c r="GF189" s="31"/>
      <c r="GG189" s="31"/>
      <c r="GH189" s="31"/>
      <c r="GI189" s="31"/>
      <c r="GJ189" s="31"/>
      <c r="GK189" s="31"/>
      <c r="GL189" s="31"/>
      <c r="GM189" s="31"/>
      <c r="GN189" s="31"/>
      <c r="GO189" s="31"/>
      <c r="GP189" s="31"/>
      <c r="GQ189" s="31"/>
      <c r="GR189" s="31"/>
      <c r="GS189" s="31"/>
      <c r="GT189" s="31"/>
      <c r="GU189" s="31"/>
      <c r="GV189" s="31"/>
      <c r="GW189" s="31"/>
      <c r="GX189" s="31"/>
      <c r="GY189" s="31"/>
      <c r="GZ189" s="31"/>
      <c r="HA189" s="31"/>
      <c r="HB189" s="31"/>
      <c r="HC189" s="31"/>
      <c r="HD189" s="31"/>
      <c r="HE189" s="31"/>
      <c r="HF189" s="31"/>
      <c r="HG189" s="31"/>
      <c r="HH189" s="31"/>
      <c r="HI189" s="31"/>
      <c r="HJ189" s="31"/>
      <c r="HK189" s="31"/>
      <c r="HL189" s="31"/>
      <c r="HM189" s="31"/>
      <c r="HN189" s="31"/>
      <c r="HO189" s="31"/>
      <c r="HP189" s="31"/>
      <c r="HQ189" s="31"/>
      <c r="HR189" s="31"/>
      <c r="HS189" s="31"/>
      <c r="HT189" s="31"/>
      <c r="HU189" s="31"/>
      <c r="HV189" s="31"/>
      <c r="HW189" s="31"/>
      <c r="HX189" s="31"/>
      <c r="HY189" s="31"/>
      <c r="HZ189" s="31"/>
      <c r="IA189" s="31"/>
      <c r="IB189" s="31"/>
      <c r="IC189" s="31"/>
      <c r="ID189" s="31"/>
      <c r="IE189" s="31"/>
      <c r="IF189" s="31"/>
      <c r="IG189" s="31"/>
      <c r="IH189" s="31"/>
      <c r="II189" s="31"/>
    </row>
    <row r="190" s="218" customFormat="1" ht="49" customHeight="1" spans="1:243">
      <c r="A190" s="230" t="s">
        <v>828</v>
      </c>
      <c r="B190" s="233" t="s">
        <v>829</v>
      </c>
      <c r="C190" s="234" t="s">
        <v>25</v>
      </c>
      <c r="D190" s="233" t="s">
        <v>56</v>
      </c>
      <c r="E190" s="250" t="s">
        <v>830</v>
      </c>
      <c r="F190" s="251">
        <f>VLOOKUP(B190,'[1]附件1-竣工项目'!$B:$F,5,FALSE)</f>
        <v>424.94</v>
      </c>
      <c r="G190" s="247" t="s">
        <v>248</v>
      </c>
      <c r="H190" s="232" t="s">
        <v>51</v>
      </c>
      <c r="I190" s="234" t="s">
        <v>831</v>
      </c>
      <c r="J190" s="247">
        <v>1.86</v>
      </c>
      <c r="K190" s="247">
        <v>1.86</v>
      </c>
      <c r="L190" s="247">
        <f t="shared" si="2"/>
        <v>0</v>
      </c>
      <c r="M190" s="268" t="s">
        <v>104</v>
      </c>
      <c r="N190" s="268"/>
      <c r="O190" s="185"/>
      <c r="P190" s="269"/>
      <c r="Q190" s="274"/>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c r="ER190" s="31"/>
      <c r="ES190" s="31"/>
      <c r="ET190" s="31"/>
      <c r="EU190" s="31"/>
      <c r="EV190" s="31"/>
      <c r="EW190" s="31"/>
      <c r="EX190" s="31"/>
      <c r="EY190" s="31"/>
      <c r="EZ190" s="31"/>
      <c r="FA190" s="31"/>
      <c r="FB190" s="31"/>
      <c r="FC190" s="31"/>
      <c r="FD190" s="31"/>
      <c r="FE190" s="31"/>
      <c r="FF190" s="31"/>
      <c r="FG190" s="31"/>
      <c r="FH190" s="31"/>
      <c r="FI190" s="31"/>
      <c r="FJ190" s="31"/>
      <c r="FK190" s="31"/>
      <c r="FL190" s="31"/>
      <c r="FM190" s="31"/>
      <c r="FN190" s="31"/>
      <c r="FO190" s="31"/>
      <c r="FP190" s="31"/>
      <c r="FQ190" s="31"/>
      <c r="FR190" s="31"/>
      <c r="FS190" s="31"/>
      <c r="FT190" s="31"/>
      <c r="FU190" s="31"/>
      <c r="FV190" s="31"/>
      <c r="FW190" s="31"/>
      <c r="FX190" s="31"/>
      <c r="FY190" s="31"/>
      <c r="FZ190" s="31"/>
      <c r="GA190" s="31"/>
      <c r="GB190" s="31"/>
      <c r="GC190" s="31"/>
      <c r="GD190" s="31"/>
      <c r="GE190" s="31"/>
      <c r="GF190" s="31"/>
      <c r="GG190" s="31"/>
      <c r="GH190" s="31"/>
      <c r="GI190" s="31"/>
      <c r="GJ190" s="31"/>
      <c r="GK190" s="31"/>
      <c r="GL190" s="31"/>
      <c r="GM190" s="31"/>
      <c r="GN190" s="31"/>
      <c r="GO190" s="31"/>
      <c r="GP190" s="31"/>
      <c r="GQ190" s="31"/>
      <c r="GR190" s="31"/>
      <c r="GS190" s="31"/>
      <c r="GT190" s="31"/>
      <c r="GU190" s="31"/>
      <c r="GV190" s="31"/>
      <c r="GW190" s="31"/>
      <c r="GX190" s="31"/>
      <c r="GY190" s="31"/>
      <c r="GZ190" s="31"/>
      <c r="HA190" s="31"/>
      <c r="HB190" s="31"/>
      <c r="HC190" s="31"/>
      <c r="HD190" s="31"/>
      <c r="HE190" s="31"/>
      <c r="HF190" s="31"/>
      <c r="HG190" s="31"/>
      <c r="HH190" s="31"/>
      <c r="HI190" s="31"/>
      <c r="HJ190" s="31"/>
      <c r="HK190" s="31"/>
      <c r="HL190" s="31"/>
      <c r="HM190" s="31"/>
      <c r="HN190" s="31"/>
      <c r="HO190" s="31"/>
      <c r="HP190" s="31"/>
      <c r="HQ190" s="31"/>
      <c r="HR190" s="31"/>
      <c r="HS190" s="31"/>
      <c r="HT190" s="31"/>
      <c r="HU190" s="31"/>
      <c r="HV190" s="31"/>
      <c r="HW190" s="31"/>
      <c r="HX190" s="31"/>
      <c r="HY190" s="31"/>
      <c r="HZ190" s="31"/>
      <c r="IA190" s="31"/>
      <c r="IB190" s="31"/>
      <c r="IC190" s="31"/>
      <c r="ID190" s="31"/>
      <c r="IE190" s="31"/>
      <c r="IF190" s="31"/>
      <c r="IG190" s="31"/>
      <c r="IH190" s="31"/>
      <c r="II190" s="31"/>
    </row>
    <row r="191" s="218" customFormat="1" ht="40.5" spans="1:243">
      <c r="A191" s="230" t="s">
        <v>832</v>
      </c>
      <c r="B191" s="232" t="s">
        <v>833</v>
      </c>
      <c r="C191" s="232" t="s">
        <v>25</v>
      </c>
      <c r="D191" s="233" t="s">
        <v>56</v>
      </c>
      <c r="E191" s="248" t="s">
        <v>834</v>
      </c>
      <c r="F191" s="251">
        <f>VLOOKUP(B191,'[1]附件1-竣工项目'!$B:$F,5,FALSE)</f>
        <v>1007.46</v>
      </c>
      <c r="G191" s="248" t="s">
        <v>344</v>
      </c>
      <c r="H191" s="232" t="s">
        <v>51</v>
      </c>
      <c r="I191" s="232" t="s">
        <v>835</v>
      </c>
      <c r="J191" s="247">
        <v>1.4</v>
      </c>
      <c r="K191" s="247">
        <v>1.4</v>
      </c>
      <c r="L191" s="247">
        <f t="shared" si="2"/>
        <v>0</v>
      </c>
      <c r="M191" s="268" t="s">
        <v>60</v>
      </c>
      <c r="N191" s="268"/>
      <c r="O191" s="185"/>
      <c r="P191" s="269"/>
      <c r="Q191" s="274"/>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row>
    <row r="192" s="218" customFormat="1" ht="92" customHeight="1" spans="1:243">
      <c r="A192" s="230" t="s">
        <v>836</v>
      </c>
      <c r="B192" s="232" t="s">
        <v>837</v>
      </c>
      <c r="C192" s="232" t="s">
        <v>25</v>
      </c>
      <c r="D192" s="233" t="s">
        <v>56</v>
      </c>
      <c r="E192" s="248" t="s">
        <v>838</v>
      </c>
      <c r="F192" s="251">
        <f>VLOOKUP(B192,'[1]附件1-竣工项目'!$B:$F,5,FALSE)</f>
        <v>1881.6</v>
      </c>
      <c r="G192" s="248" t="s">
        <v>311</v>
      </c>
      <c r="H192" s="232" t="s">
        <v>51</v>
      </c>
      <c r="I192" s="232" t="s">
        <v>839</v>
      </c>
      <c r="J192" s="247">
        <v>1.4</v>
      </c>
      <c r="K192" s="247">
        <v>1.4</v>
      </c>
      <c r="L192" s="247">
        <f t="shared" si="2"/>
        <v>0</v>
      </c>
      <c r="M192" s="268" t="s">
        <v>60</v>
      </c>
      <c r="N192" s="268"/>
      <c r="O192" s="185"/>
      <c r="P192" s="269"/>
      <c r="Q192" s="274"/>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c r="ER192" s="31"/>
      <c r="ES192" s="31"/>
      <c r="ET192" s="31"/>
      <c r="EU192" s="31"/>
      <c r="EV192" s="31"/>
      <c r="EW192" s="31"/>
      <c r="EX192" s="31"/>
      <c r="EY192" s="31"/>
      <c r="EZ192" s="31"/>
      <c r="FA192" s="31"/>
      <c r="FB192" s="31"/>
      <c r="FC192" s="31"/>
      <c r="FD192" s="31"/>
      <c r="FE192" s="31"/>
      <c r="FF192" s="31"/>
      <c r="FG192" s="31"/>
      <c r="FH192" s="31"/>
      <c r="FI192" s="31"/>
      <c r="FJ192" s="31"/>
      <c r="FK192" s="31"/>
      <c r="FL192" s="31"/>
      <c r="FM192" s="31"/>
      <c r="FN192" s="31"/>
      <c r="FO192" s="31"/>
      <c r="FP192" s="31"/>
      <c r="FQ192" s="31"/>
      <c r="FR192" s="31"/>
      <c r="FS192" s="31"/>
      <c r="FT192" s="31"/>
      <c r="FU192" s="31"/>
      <c r="FV192" s="31"/>
      <c r="FW192" s="31"/>
      <c r="FX192" s="31"/>
      <c r="FY192" s="31"/>
      <c r="FZ192" s="31"/>
      <c r="GA192" s="31"/>
      <c r="GB192" s="31"/>
      <c r="GC192" s="31"/>
      <c r="GD192" s="31"/>
      <c r="GE192" s="31"/>
      <c r="GF192" s="31"/>
      <c r="GG192" s="31"/>
      <c r="GH192" s="31"/>
      <c r="GI192" s="31"/>
      <c r="GJ192" s="31"/>
      <c r="GK192" s="31"/>
      <c r="GL192" s="31"/>
      <c r="GM192" s="31"/>
      <c r="GN192" s="31"/>
      <c r="GO192" s="31"/>
      <c r="GP192" s="31"/>
      <c r="GQ192" s="31"/>
      <c r="GR192" s="31"/>
      <c r="GS192" s="31"/>
      <c r="GT192" s="31"/>
      <c r="GU192" s="31"/>
      <c r="GV192" s="31"/>
      <c r="GW192" s="31"/>
      <c r="GX192" s="31"/>
      <c r="GY192" s="31"/>
      <c r="GZ192" s="31"/>
      <c r="HA192" s="31"/>
      <c r="HB192" s="31"/>
      <c r="HC192" s="31"/>
      <c r="HD192" s="31"/>
      <c r="HE192" s="31"/>
      <c r="HF192" s="31"/>
      <c r="HG192" s="31"/>
      <c r="HH192" s="31"/>
      <c r="HI192" s="31"/>
      <c r="HJ192" s="31"/>
      <c r="HK192" s="31"/>
      <c r="HL192" s="31"/>
      <c r="HM192" s="31"/>
      <c r="HN192" s="31"/>
      <c r="HO192" s="31"/>
      <c r="HP192" s="31"/>
      <c r="HQ192" s="31"/>
      <c r="HR192" s="31"/>
      <c r="HS192" s="31"/>
      <c r="HT192" s="31"/>
      <c r="HU192" s="31"/>
      <c r="HV192" s="31"/>
      <c r="HW192" s="31"/>
      <c r="HX192" s="31"/>
      <c r="HY192" s="31"/>
      <c r="HZ192" s="31"/>
      <c r="IA192" s="31"/>
      <c r="IB192" s="31"/>
      <c r="IC192" s="31"/>
      <c r="ID192" s="31"/>
      <c r="IE192" s="31"/>
      <c r="IF192" s="31"/>
      <c r="IG192" s="31"/>
      <c r="IH192" s="31"/>
      <c r="II192" s="31"/>
    </row>
    <row r="193" s="218" customFormat="1" ht="40.5" spans="1:243">
      <c r="A193" s="230" t="s">
        <v>840</v>
      </c>
      <c r="B193" s="232" t="s">
        <v>841</v>
      </c>
      <c r="C193" s="232" t="s">
        <v>25</v>
      </c>
      <c r="D193" s="233" t="s">
        <v>56</v>
      </c>
      <c r="E193" s="248" t="s">
        <v>842</v>
      </c>
      <c r="F193" s="251">
        <f>VLOOKUP(B193,'[1]附件1-竣工项目'!$B:$F,5,FALSE)</f>
        <v>101.41</v>
      </c>
      <c r="G193" s="248" t="s">
        <v>419</v>
      </c>
      <c r="H193" s="232" t="s">
        <v>51</v>
      </c>
      <c r="I193" s="232" t="s">
        <v>843</v>
      </c>
      <c r="J193" s="247">
        <v>1.2</v>
      </c>
      <c r="K193" s="247">
        <v>1.2</v>
      </c>
      <c r="L193" s="247">
        <f t="shared" si="2"/>
        <v>0</v>
      </c>
      <c r="M193" s="268" t="s">
        <v>60</v>
      </c>
      <c r="N193" s="268"/>
      <c r="O193" s="185"/>
      <c r="P193" s="269"/>
      <c r="Q193" s="274"/>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c r="ER193" s="31"/>
      <c r="ES193" s="31"/>
      <c r="ET193" s="31"/>
      <c r="EU193" s="31"/>
      <c r="EV193" s="31"/>
      <c r="EW193" s="31"/>
      <c r="EX193" s="31"/>
      <c r="EY193" s="31"/>
      <c r="EZ193" s="31"/>
      <c r="FA193" s="31"/>
      <c r="FB193" s="31"/>
      <c r="FC193" s="31"/>
      <c r="FD193" s="31"/>
      <c r="FE193" s="31"/>
      <c r="FF193" s="31"/>
      <c r="FG193" s="31"/>
      <c r="FH193" s="31"/>
      <c r="FI193" s="31"/>
      <c r="FJ193" s="31"/>
      <c r="FK193" s="31"/>
      <c r="FL193" s="31"/>
      <c r="FM193" s="31"/>
      <c r="FN193" s="31"/>
      <c r="FO193" s="31"/>
      <c r="FP193" s="31"/>
      <c r="FQ193" s="31"/>
      <c r="FR193" s="31"/>
      <c r="FS193" s="31"/>
      <c r="FT193" s="31"/>
      <c r="FU193" s="31"/>
      <c r="FV193" s="31"/>
      <c r="FW193" s="31"/>
      <c r="FX193" s="31"/>
      <c r="FY193" s="31"/>
      <c r="FZ193" s="31"/>
      <c r="GA193" s="31"/>
      <c r="GB193" s="31"/>
      <c r="GC193" s="31"/>
      <c r="GD193" s="31"/>
      <c r="GE193" s="31"/>
      <c r="GF193" s="31"/>
      <c r="GG193" s="31"/>
      <c r="GH193" s="31"/>
      <c r="GI193" s="31"/>
      <c r="GJ193" s="31"/>
      <c r="GK193" s="31"/>
      <c r="GL193" s="31"/>
      <c r="GM193" s="31"/>
      <c r="GN193" s="31"/>
      <c r="GO193" s="31"/>
      <c r="GP193" s="31"/>
      <c r="GQ193" s="31"/>
      <c r="GR193" s="31"/>
      <c r="GS193" s="31"/>
      <c r="GT193" s="31"/>
      <c r="GU193" s="31"/>
      <c r="GV193" s="31"/>
      <c r="GW193" s="31"/>
      <c r="GX193" s="31"/>
      <c r="GY193" s="31"/>
      <c r="GZ193" s="31"/>
      <c r="HA193" s="31"/>
      <c r="HB193" s="31"/>
      <c r="HC193" s="31"/>
      <c r="HD193" s="31"/>
      <c r="HE193" s="31"/>
      <c r="HF193" s="31"/>
      <c r="HG193" s="31"/>
      <c r="HH193" s="31"/>
      <c r="HI193" s="31"/>
      <c r="HJ193" s="31"/>
      <c r="HK193" s="31"/>
      <c r="HL193" s="31"/>
      <c r="HM193" s="31"/>
      <c r="HN193" s="31"/>
      <c r="HO193" s="31"/>
      <c r="HP193" s="31"/>
      <c r="HQ193" s="31"/>
      <c r="HR193" s="31"/>
      <c r="HS193" s="31"/>
      <c r="HT193" s="31"/>
      <c r="HU193" s="31"/>
      <c r="HV193" s="31"/>
      <c r="HW193" s="31"/>
      <c r="HX193" s="31"/>
      <c r="HY193" s="31"/>
      <c r="HZ193" s="31"/>
      <c r="IA193" s="31"/>
      <c r="IB193" s="31"/>
      <c r="IC193" s="31"/>
      <c r="ID193" s="31"/>
      <c r="IE193" s="31"/>
      <c r="IF193" s="31"/>
      <c r="IG193" s="31"/>
      <c r="IH193" s="31"/>
      <c r="II193" s="31"/>
    </row>
    <row r="194" s="218" customFormat="1" ht="40.5" spans="1:243">
      <c r="A194" s="230" t="s">
        <v>844</v>
      </c>
      <c r="B194" s="232" t="s">
        <v>845</v>
      </c>
      <c r="C194" s="232" t="s">
        <v>25</v>
      </c>
      <c r="D194" s="233" t="s">
        <v>56</v>
      </c>
      <c r="E194" s="248" t="s">
        <v>846</v>
      </c>
      <c r="F194" s="251">
        <f>VLOOKUP(B194,'[1]附件1-竣工项目'!$B:$F,5,FALSE)</f>
        <v>41.4</v>
      </c>
      <c r="G194" s="248" t="s">
        <v>473</v>
      </c>
      <c r="H194" s="232" t="s">
        <v>51</v>
      </c>
      <c r="I194" s="232" t="s">
        <v>847</v>
      </c>
      <c r="J194" s="247">
        <v>1</v>
      </c>
      <c r="K194" s="247">
        <v>1</v>
      </c>
      <c r="L194" s="247">
        <f t="shared" si="2"/>
        <v>0</v>
      </c>
      <c r="M194" s="268" t="s">
        <v>60</v>
      </c>
      <c r="N194" s="268"/>
      <c r="O194" s="185"/>
      <c r="P194" s="269"/>
      <c r="Q194" s="274"/>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c r="ER194" s="31"/>
      <c r="ES194" s="31"/>
      <c r="ET194" s="31"/>
      <c r="EU194" s="31"/>
      <c r="EV194" s="31"/>
      <c r="EW194" s="31"/>
      <c r="EX194" s="31"/>
      <c r="EY194" s="31"/>
      <c r="EZ194" s="31"/>
      <c r="FA194" s="31"/>
      <c r="FB194" s="31"/>
      <c r="FC194" s="31"/>
      <c r="FD194" s="31"/>
      <c r="FE194" s="31"/>
      <c r="FF194" s="31"/>
      <c r="FG194" s="31"/>
      <c r="FH194" s="31"/>
      <c r="FI194" s="31"/>
      <c r="FJ194" s="31"/>
      <c r="FK194" s="31"/>
      <c r="FL194" s="31"/>
      <c r="FM194" s="31"/>
      <c r="FN194" s="31"/>
      <c r="FO194" s="31"/>
      <c r="FP194" s="31"/>
      <c r="FQ194" s="31"/>
      <c r="FR194" s="31"/>
      <c r="FS194" s="31"/>
      <c r="FT194" s="31"/>
      <c r="FU194" s="31"/>
      <c r="FV194" s="31"/>
      <c r="FW194" s="31"/>
      <c r="FX194" s="31"/>
      <c r="FY194" s="31"/>
      <c r="FZ194" s="31"/>
      <c r="GA194" s="31"/>
      <c r="GB194" s="31"/>
      <c r="GC194" s="31"/>
      <c r="GD194" s="31"/>
      <c r="GE194" s="31"/>
      <c r="GF194" s="31"/>
      <c r="GG194" s="31"/>
      <c r="GH194" s="31"/>
      <c r="GI194" s="31"/>
      <c r="GJ194" s="31"/>
      <c r="GK194" s="31"/>
      <c r="GL194" s="31"/>
      <c r="GM194" s="31"/>
      <c r="GN194" s="31"/>
      <c r="GO194" s="31"/>
      <c r="GP194" s="31"/>
      <c r="GQ194" s="31"/>
      <c r="GR194" s="31"/>
      <c r="GS194" s="31"/>
      <c r="GT194" s="31"/>
      <c r="GU194" s="31"/>
      <c r="GV194" s="31"/>
      <c r="GW194" s="31"/>
      <c r="GX194" s="31"/>
      <c r="GY194" s="31"/>
      <c r="GZ194" s="31"/>
      <c r="HA194" s="31"/>
      <c r="HB194" s="31"/>
      <c r="HC194" s="31"/>
      <c r="HD194" s="31"/>
      <c r="HE194" s="31"/>
      <c r="HF194" s="31"/>
      <c r="HG194" s="31"/>
      <c r="HH194" s="31"/>
      <c r="HI194" s="31"/>
      <c r="HJ194" s="31"/>
      <c r="HK194" s="31"/>
      <c r="HL194" s="31"/>
      <c r="HM194" s="31"/>
      <c r="HN194" s="31"/>
      <c r="HO194" s="31"/>
      <c r="HP194" s="31"/>
      <c r="HQ194" s="31"/>
      <c r="HR194" s="31"/>
      <c r="HS194" s="31"/>
      <c r="HT194" s="31"/>
      <c r="HU194" s="31"/>
      <c r="HV194" s="31"/>
      <c r="HW194" s="31"/>
      <c r="HX194" s="31"/>
      <c r="HY194" s="31"/>
      <c r="HZ194" s="31"/>
      <c r="IA194" s="31"/>
      <c r="IB194" s="31"/>
      <c r="IC194" s="31"/>
      <c r="ID194" s="31"/>
      <c r="IE194" s="31"/>
      <c r="IF194" s="31"/>
      <c r="IG194" s="31"/>
      <c r="IH194" s="31"/>
      <c r="II194" s="31"/>
    </row>
    <row r="195" s="218" customFormat="1" ht="68" customHeight="1" spans="1:243">
      <c r="A195" s="230" t="s">
        <v>848</v>
      </c>
      <c r="B195" s="232" t="s">
        <v>849</v>
      </c>
      <c r="C195" s="232" t="s">
        <v>25</v>
      </c>
      <c r="D195" s="233" t="s">
        <v>56</v>
      </c>
      <c r="E195" s="248" t="s">
        <v>850</v>
      </c>
      <c r="F195" s="251">
        <f>VLOOKUP(B195,'[1]附件1-竣工项目'!$B:$F,5,FALSE)</f>
        <v>462.82</v>
      </c>
      <c r="G195" s="248" t="s">
        <v>473</v>
      </c>
      <c r="H195" s="232" t="s">
        <v>51</v>
      </c>
      <c r="I195" s="232" t="s">
        <v>851</v>
      </c>
      <c r="J195" s="247">
        <v>0.83</v>
      </c>
      <c r="K195" s="247">
        <v>0.83</v>
      </c>
      <c r="L195" s="247">
        <f t="shared" si="2"/>
        <v>0</v>
      </c>
      <c r="M195" s="268" t="s">
        <v>104</v>
      </c>
      <c r="N195" s="268"/>
      <c r="O195" s="185"/>
      <c r="P195" s="269"/>
      <c r="Q195" s="274"/>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c r="ER195" s="31"/>
      <c r="ES195" s="31"/>
      <c r="ET195" s="31"/>
      <c r="EU195" s="31"/>
      <c r="EV195" s="31"/>
      <c r="EW195" s="31"/>
      <c r="EX195" s="31"/>
      <c r="EY195" s="31"/>
      <c r="EZ195" s="31"/>
      <c r="FA195" s="31"/>
      <c r="FB195" s="31"/>
      <c r="FC195" s="31"/>
      <c r="FD195" s="31"/>
      <c r="FE195" s="31"/>
      <c r="FF195" s="31"/>
      <c r="FG195" s="31"/>
      <c r="FH195" s="31"/>
      <c r="FI195" s="31"/>
      <c r="FJ195" s="31"/>
      <c r="FK195" s="31"/>
      <c r="FL195" s="31"/>
      <c r="FM195" s="31"/>
      <c r="FN195" s="31"/>
      <c r="FO195" s="31"/>
      <c r="FP195" s="31"/>
      <c r="FQ195" s="31"/>
      <c r="FR195" s="31"/>
      <c r="FS195" s="31"/>
      <c r="FT195" s="31"/>
      <c r="FU195" s="31"/>
      <c r="FV195" s="31"/>
      <c r="FW195" s="31"/>
      <c r="FX195" s="31"/>
      <c r="FY195" s="31"/>
      <c r="FZ195" s="31"/>
      <c r="GA195" s="31"/>
      <c r="GB195" s="31"/>
      <c r="GC195" s="31"/>
      <c r="GD195" s="31"/>
      <c r="GE195" s="31"/>
      <c r="GF195" s="31"/>
      <c r="GG195" s="31"/>
      <c r="GH195" s="31"/>
      <c r="GI195" s="31"/>
      <c r="GJ195" s="31"/>
      <c r="GK195" s="31"/>
      <c r="GL195" s="31"/>
      <c r="GM195" s="31"/>
      <c r="GN195" s="31"/>
      <c r="GO195" s="31"/>
      <c r="GP195" s="31"/>
      <c r="GQ195" s="31"/>
      <c r="GR195" s="31"/>
      <c r="GS195" s="31"/>
      <c r="GT195" s="31"/>
      <c r="GU195" s="31"/>
      <c r="GV195" s="31"/>
      <c r="GW195" s="31"/>
      <c r="GX195" s="31"/>
      <c r="GY195" s="31"/>
      <c r="GZ195" s="31"/>
      <c r="HA195" s="31"/>
      <c r="HB195" s="31"/>
      <c r="HC195" s="31"/>
      <c r="HD195" s="31"/>
      <c r="HE195" s="31"/>
      <c r="HF195" s="31"/>
      <c r="HG195" s="31"/>
      <c r="HH195" s="31"/>
      <c r="HI195" s="31"/>
      <c r="HJ195" s="31"/>
      <c r="HK195" s="31"/>
      <c r="HL195" s="31"/>
      <c r="HM195" s="31"/>
      <c r="HN195" s="31"/>
      <c r="HO195" s="31"/>
      <c r="HP195" s="31"/>
      <c r="HQ195" s="31"/>
      <c r="HR195" s="31"/>
      <c r="HS195" s="31"/>
      <c r="HT195" s="31"/>
      <c r="HU195" s="31"/>
      <c r="HV195" s="31"/>
      <c r="HW195" s="31"/>
      <c r="HX195" s="31"/>
      <c r="HY195" s="31"/>
      <c r="HZ195" s="31"/>
      <c r="IA195" s="31"/>
      <c r="IB195" s="31"/>
      <c r="IC195" s="31"/>
      <c r="ID195" s="31"/>
      <c r="IE195" s="31"/>
      <c r="IF195" s="31"/>
      <c r="IG195" s="31"/>
      <c r="IH195" s="31"/>
      <c r="II195" s="31"/>
    </row>
    <row r="196" s="218" customFormat="1" ht="40.5" spans="1:243">
      <c r="A196" s="230" t="s">
        <v>852</v>
      </c>
      <c r="B196" s="232" t="s">
        <v>853</v>
      </c>
      <c r="C196" s="232" t="s">
        <v>25</v>
      </c>
      <c r="D196" s="233" t="s">
        <v>56</v>
      </c>
      <c r="E196" s="248" t="s">
        <v>854</v>
      </c>
      <c r="F196" s="251">
        <f>VLOOKUP(B196,'[1]附件1-竣工项目'!$B:$F,5,FALSE)</f>
        <v>20.08</v>
      </c>
      <c r="G196" s="248" t="s">
        <v>124</v>
      </c>
      <c r="H196" s="232" t="s">
        <v>51</v>
      </c>
      <c r="I196" s="232" t="s">
        <v>855</v>
      </c>
      <c r="J196" s="247">
        <v>0.8</v>
      </c>
      <c r="K196" s="247">
        <v>0.8</v>
      </c>
      <c r="L196" s="247">
        <f t="shared" si="2"/>
        <v>0</v>
      </c>
      <c r="M196" s="268" t="s">
        <v>60</v>
      </c>
      <c r="N196" s="268"/>
      <c r="O196" s="185"/>
      <c r="P196" s="269"/>
      <c r="Q196" s="274"/>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1"/>
      <c r="FH196" s="31"/>
      <c r="FI196" s="31"/>
      <c r="FJ196" s="31"/>
      <c r="FK196" s="31"/>
      <c r="FL196" s="31"/>
      <c r="FM196" s="31"/>
      <c r="FN196" s="31"/>
      <c r="FO196" s="31"/>
      <c r="FP196" s="31"/>
      <c r="FQ196" s="31"/>
      <c r="FR196" s="31"/>
      <c r="FS196" s="31"/>
      <c r="FT196" s="31"/>
      <c r="FU196" s="31"/>
      <c r="FV196" s="31"/>
      <c r="FW196" s="31"/>
      <c r="FX196" s="31"/>
      <c r="FY196" s="31"/>
      <c r="FZ196" s="31"/>
      <c r="GA196" s="31"/>
      <c r="GB196" s="31"/>
      <c r="GC196" s="31"/>
      <c r="GD196" s="31"/>
      <c r="GE196" s="31"/>
      <c r="GF196" s="31"/>
      <c r="GG196" s="31"/>
      <c r="GH196" s="31"/>
      <c r="GI196" s="31"/>
      <c r="GJ196" s="31"/>
      <c r="GK196" s="31"/>
      <c r="GL196" s="31"/>
      <c r="GM196" s="31"/>
      <c r="GN196" s="31"/>
      <c r="GO196" s="31"/>
      <c r="GP196" s="31"/>
      <c r="GQ196" s="31"/>
      <c r="GR196" s="31"/>
      <c r="GS196" s="31"/>
      <c r="GT196" s="31"/>
      <c r="GU196" s="31"/>
      <c r="GV196" s="31"/>
      <c r="GW196" s="31"/>
      <c r="GX196" s="31"/>
      <c r="GY196" s="31"/>
      <c r="GZ196" s="31"/>
      <c r="HA196" s="31"/>
      <c r="HB196" s="31"/>
      <c r="HC196" s="31"/>
      <c r="HD196" s="31"/>
      <c r="HE196" s="31"/>
      <c r="HF196" s="31"/>
      <c r="HG196" s="31"/>
      <c r="HH196" s="31"/>
      <c r="HI196" s="31"/>
      <c r="HJ196" s="31"/>
      <c r="HK196" s="31"/>
      <c r="HL196" s="31"/>
      <c r="HM196" s="31"/>
      <c r="HN196" s="31"/>
      <c r="HO196" s="31"/>
      <c r="HP196" s="31"/>
      <c r="HQ196" s="31"/>
      <c r="HR196" s="31"/>
      <c r="HS196" s="31"/>
      <c r="HT196" s="31"/>
      <c r="HU196" s="31"/>
      <c r="HV196" s="31"/>
      <c r="HW196" s="31"/>
      <c r="HX196" s="31"/>
      <c r="HY196" s="31"/>
      <c r="HZ196" s="31"/>
      <c r="IA196" s="31"/>
      <c r="IB196" s="31"/>
      <c r="IC196" s="31"/>
      <c r="ID196" s="31"/>
      <c r="IE196" s="31"/>
      <c r="IF196" s="31"/>
      <c r="IG196" s="31"/>
      <c r="IH196" s="31"/>
      <c r="II196" s="31"/>
    </row>
    <row r="197" s="218" customFormat="1" ht="50" customHeight="1" spans="1:243">
      <c r="A197" s="230" t="s">
        <v>856</v>
      </c>
      <c r="B197" s="233" t="s">
        <v>857</v>
      </c>
      <c r="C197" s="233" t="s">
        <v>25</v>
      </c>
      <c r="D197" s="233" t="s">
        <v>56</v>
      </c>
      <c r="E197" s="236" t="s">
        <v>858</v>
      </c>
      <c r="F197" s="251">
        <f>VLOOKUP(B197,'[1]附件1-竣工项目'!$B:$F,5,FALSE)</f>
        <v>289.26</v>
      </c>
      <c r="G197" s="280" t="s">
        <v>248</v>
      </c>
      <c r="H197" s="280" t="s">
        <v>51</v>
      </c>
      <c r="I197" s="280" t="s">
        <v>859</v>
      </c>
      <c r="J197" s="247">
        <v>0.6</v>
      </c>
      <c r="K197" s="247">
        <v>0.6</v>
      </c>
      <c r="L197" s="247">
        <f t="shared" si="2"/>
        <v>0</v>
      </c>
      <c r="M197" s="268" t="s">
        <v>104</v>
      </c>
      <c r="N197" s="268"/>
      <c r="O197" s="185"/>
      <c r="P197" s="269"/>
      <c r="Q197" s="274"/>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c r="ER197" s="31"/>
      <c r="ES197" s="31"/>
      <c r="ET197" s="31"/>
      <c r="EU197" s="31"/>
      <c r="EV197" s="31"/>
      <c r="EW197" s="31"/>
      <c r="EX197" s="31"/>
      <c r="EY197" s="31"/>
      <c r="EZ197" s="31"/>
      <c r="FA197" s="31"/>
      <c r="FB197" s="31"/>
      <c r="FC197" s="31"/>
      <c r="FD197" s="31"/>
      <c r="FE197" s="31"/>
      <c r="FF197" s="31"/>
      <c r="FG197" s="31"/>
      <c r="FH197" s="31"/>
      <c r="FI197" s="31"/>
      <c r="FJ197" s="31"/>
      <c r="FK197" s="31"/>
      <c r="FL197" s="31"/>
      <c r="FM197" s="31"/>
      <c r="FN197" s="31"/>
      <c r="FO197" s="31"/>
      <c r="FP197" s="31"/>
      <c r="FQ197" s="31"/>
      <c r="FR197" s="31"/>
      <c r="FS197" s="31"/>
      <c r="FT197" s="31"/>
      <c r="FU197" s="31"/>
      <c r="FV197" s="31"/>
      <c r="FW197" s="31"/>
      <c r="FX197" s="31"/>
      <c r="FY197" s="31"/>
      <c r="FZ197" s="31"/>
      <c r="GA197" s="31"/>
      <c r="GB197" s="31"/>
      <c r="GC197" s="31"/>
      <c r="GD197" s="31"/>
      <c r="GE197" s="31"/>
      <c r="GF197" s="31"/>
      <c r="GG197" s="31"/>
      <c r="GH197" s="31"/>
      <c r="GI197" s="31"/>
      <c r="GJ197" s="31"/>
      <c r="GK197" s="31"/>
      <c r="GL197" s="31"/>
      <c r="GM197" s="31"/>
      <c r="GN197" s="31"/>
      <c r="GO197" s="31"/>
      <c r="GP197" s="31"/>
      <c r="GQ197" s="31"/>
      <c r="GR197" s="31"/>
      <c r="GS197" s="31"/>
      <c r="GT197" s="31"/>
      <c r="GU197" s="31"/>
      <c r="GV197" s="31"/>
      <c r="GW197" s="31"/>
      <c r="GX197" s="31"/>
      <c r="GY197" s="31"/>
      <c r="GZ197" s="31"/>
      <c r="HA197" s="31"/>
      <c r="HB197" s="31"/>
      <c r="HC197" s="31"/>
      <c r="HD197" s="31"/>
      <c r="HE197" s="31"/>
      <c r="HF197" s="31"/>
      <c r="HG197" s="31"/>
      <c r="HH197" s="31"/>
      <c r="HI197" s="31"/>
      <c r="HJ197" s="31"/>
      <c r="HK197" s="31"/>
      <c r="HL197" s="31"/>
      <c r="HM197" s="31"/>
      <c r="HN197" s="31"/>
      <c r="HO197" s="31"/>
      <c r="HP197" s="31"/>
      <c r="HQ197" s="31"/>
      <c r="HR197" s="31"/>
      <c r="HS197" s="31"/>
      <c r="HT197" s="31"/>
      <c r="HU197" s="31"/>
      <c r="HV197" s="31"/>
      <c r="HW197" s="31"/>
      <c r="HX197" s="31"/>
      <c r="HY197" s="31"/>
      <c r="HZ197" s="31"/>
      <c r="IA197" s="31"/>
      <c r="IB197" s="31"/>
      <c r="IC197" s="31"/>
      <c r="ID197" s="31"/>
      <c r="IE197" s="31"/>
      <c r="IF197" s="31"/>
      <c r="IG197" s="31"/>
      <c r="IH197" s="31"/>
      <c r="II197" s="31"/>
    </row>
    <row r="198" s="218" customFormat="1" ht="40.5" spans="1:243">
      <c r="A198" s="230" t="s">
        <v>860</v>
      </c>
      <c r="B198" s="232" t="s">
        <v>861</v>
      </c>
      <c r="C198" s="232" t="s">
        <v>25</v>
      </c>
      <c r="D198" s="233" t="s">
        <v>56</v>
      </c>
      <c r="E198" s="248" t="s">
        <v>862</v>
      </c>
      <c r="F198" s="251">
        <f>VLOOKUP(B198,'[1]附件1-竣工项目'!$B:$F,5,FALSE)</f>
        <v>19</v>
      </c>
      <c r="G198" s="248" t="s">
        <v>473</v>
      </c>
      <c r="H198" s="232" t="s">
        <v>51</v>
      </c>
      <c r="I198" s="232" t="s">
        <v>863</v>
      </c>
      <c r="J198" s="247">
        <v>0.6</v>
      </c>
      <c r="K198" s="247">
        <v>0.6</v>
      </c>
      <c r="L198" s="247">
        <f t="shared" si="2"/>
        <v>0</v>
      </c>
      <c r="M198" s="268" t="s">
        <v>104</v>
      </c>
      <c r="N198" s="268"/>
      <c r="O198" s="185"/>
      <c r="P198" s="269"/>
      <c r="Q198" s="274"/>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c r="ER198" s="31"/>
      <c r="ES198" s="31"/>
      <c r="ET198" s="31"/>
      <c r="EU198" s="31"/>
      <c r="EV198" s="31"/>
      <c r="EW198" s="31"/>
      <c r="EX198" s="31"/>
      <c r="EY198" s="31"/>
      <c r="EZ198" s="31"/>
      <c r="FA198" s="31"/>
      <c r="FB198" s="31"/>
      <c r="FC198" s="31"/>
      <c r="FD198" s="31"/>
      <c r="FE198" s="31"/>
      <c r="FF198" s="31"/>
      <c r="FG198" s="31"/>
      <c r="FH198" s="31"/>
      <c r="FI198" s="31"/>
      <c r="FJ198" s="31"/>
      <c r="FK198" s="31"/>
      <c r="FL198" s="31"/>
      <c r="FM198" s="31"/>
      <c r="FN198" s="31"/>
      <c r="FO198" s="31"/>
      <c r="FP198" s="31"/>
      <c r="FQ198" s="31"/>
      <c r="FR198" s="31"/>
      <c r="FS198" s="31"/>
      <c r="FT198" s="31"/>
      <c r="FU198" s="31"/>
      <c r="FV198" s="31"/>
      <c r="FW198" s="31"/>
      <c r="FX198" s="31"/>
      <c r="FY198" s="31"/>
      <c r="FZ198" s="31"/>
      <c r="GA198" s="31"/>
      <c r="GB198" s="31"/>
      <c r="GC198" s="31"/>
      <c r="GD198" s="31"/>
      <c r="GE198" s="31"/>
      <c r="GF198" s="31"/>
      <c r="GG198" s="31"/>
      <c r="GH198" s="31"/>
      <c r="GI198" s="31"/>
      <c r="GJ198" s="31"/>
      <c r="GK198" s="31"/>
      <c r="GL198" s="31"/>
      <c r="GM198" s="31"/>
      <c r="GN198" s="31"/>
      <c r="GO198" s="31"/>
      <c r="GP198" s="31"/>
      <c r="GQ198" s="31"/>
      <c r="GR198" s="31"/>
      <c r="GS198" s="31"/>
      <c r="GT198" s="31"/>
      <c r="GU198" s="31"/>
      <c r="GV198" s="31"/>
      <c r="GW198" s="31"/>
      <c r="GX198" s="31"/>
      <c r="GY198" s="31"/>
      <c r="GZ198" s="31"/>
      <c r="HA198" s="31"/>
      <c r="HB198" s="31"/>
      <c r="HC198" s="31"/>
      <c r="HD198" s="31"/>
      <c r="HE198" s="31"/>
      <c r="HF198" s="31"/>
      <c r="HG198" s="31"/>
      <c r="HH198" s="31"/>
      <c r="HI198" s="31"/>
      <c r="HJ198" s="31"/>
      <c r="HK198" s="31"/>
      <c r="HL198" s="31"/>
      <c r="HM198" s="31"/>
      <c r="HN198" s="31"/>
      <c r="HO198" s="31"/>
      <c r="HP198" s="31"/>
      <c r="HQ198" s="31"/>
      <c r="HR198" s="31"/>
      <c r="HS198" s="31"/>
      <c r="HT198" s="31"/>
      <c r="HU198" s="31"/>
      <c r="HV198" s="31"/>
      <c r="HW198" s="31"/>
      <c r="HX198" s="31"/>
      <c r="HY198" s="31"/>
      <c r="HZ198" s="31"/>
      <c r="IA198" s="31"/>
      <c r="IB198" s="31"/>
      <c r="IC198" s="31"/>
      <c r="ID198" s="31"/>
      <c r="IE198" s="31"/>
      <c r="IF198" s="31"/>
      <c r="IG198" s="31"/>
      <c r="IH198" s="31"/>
      <c r="II198" s="31"/>
    </row>
    <row r="199" s="218" customFormat="1" ht="40.5" spans="1:243">
      <c r="A199" s="230" t="s">
        <v>864</v>
      </c>
      <c r="B199" s="232" t="s">
        <v>865</v>
      </c>
      <c r="C199" s="232" t="s">
        <v>25</v>
      </c>
      <c r="D199" s="233" t="s">
        <v>56</v>
      </c>
      <c r="E199" s="248" t="s">
        <v>866</v>
      </c>
      <c r="F199" s="251">
        <f>VLOOKUP(B199,'[1]附件1-竣工项目'!$B:$F,5,FALSE)</f>
        <v>20.5</v>
      </c>
      <c r="G199" s="248" t="s">
        <v>473</v>
      </c>
      <c r="H199" s="232" t="s">
        <v>51</v>
      </c>
      <c r="I199" s="232" t="s">
        <v>867</v>
      </c>
      <c r="J199" s="247">
        <v>0.5</v>
      </c>
      <c r="K199" s="247">
        <v>0.5</v>
      </c>
      <c r="L199" s="247">
        <f t="shared" si="2"/>
        <v>0</v>
      </c>
      <c r="M199" s="268" t="s">
        <v>60</v>
      </c>
      <c r="N199" s="268"/>
      <c r="O199" s="185"/>
      <c r="P199" s="269"/>
      <c r="Q199" s="274"/>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c r="ER199" s="31"/>
      <c r="ES199" s="31"/>
      <c r="ET199" s="31"/>
      <c r="EU199" s="31"/>
      <c r="EV199" s="31"/>
      <c r="EW199" s="31"/>
      <c r="EX199" s="31"/>
      <c r="EY199" s="31"/>
      <c r="EZ199" s="31"/>
      <c r="FA199" s="31"/>
      <c r="FB199" s="31"/>
      <c r="FC199" s="31"/>
      <c r="FD199" s="31"/>
      <c r="FE199" s="31"/>
      <c r="FF199" s="31"/>
      <c r="FG199" s="31"/>
      <c r="FH199" s="31"/>
      <c r="FI199" s="31"/>
      <c r="FJ199" s="31"/>
      <c r="FK199" s="31"/>
      <c r="FL199" s="31"/>
      <c r="FM199" s="31"/>
      <c r="FN199" s="31"/>
      <c r="FO199" s="31"/>
      <c r="FP199" s="31"/>
      <c r="FQ199" s="31"/>
      <c r="FR199" s="31"/>
      <c r="FS199" s="31"/>
      <c r="FT199" s="31"/>
      <c r="FU199" s="31"/>
      <c r="FV199" s="31"/>
      <c r="FW199" s="31"/>
      <c r="FX199" s="31"/>
      <c r="FY199" s="31"/>
      <c r="FZ199" s="31"/>
      <c r="GA199" s="31"/>
      <c r="GB199" s="31"/>
      <c r="GC199" s="31"/>
      <c r="GD199" s="31"/>
      <c r="GE199" s="31"/>
      <c r="GF199" s="31"/>
      <c r="GG199" s="31"/>
      <c r="GH199" s="31"/>
      <c r="GI199" s="31"/>
      <c r="GJ199" s="31"/>
      <c r="GK199" s="31"/>
      <c r="GL199" s="31"/>
      <c r="GM199" s="31"/>
      <c r="GN199" s="31"/>
      <c r="GO199" s="31"/>
      <c r="GP199" s="31"/>
      <c r="GQ199" s="31"/>
      <c r="GR199" s="31"/>
      <c r="GS199" s="31"/>
      <c r="GT199" s="31"/>
      <c r="GU199" s="31"/>
      <c r="GV199" s="31"/>
      <c r="GW199" s="31"/>
      <c r="GX199" s="31"/>
      <c r="GY199" s="31"/>
      <c r="GZ199" s="31"/>
      <c r="HA199" s="31"/>
      <c r="HB199" s="31"/>
      <c r="HC199" s="31"/>
      <c r="HD199" s="31"/>
      <c r="HE199" s="31"/>
      <c r="HF199" s="31"/>
      <c r="HG199" s="31"/>
      <c r="HH199" s="31"/>
      <c r="HI199" s="31"/>
      <c r="HJ199" s="31"/>
      <c r="HK199" s="31"/>
      <c r="HL199" s="31"/>
      <c r="HM199" s="31"/>
      <c r="HN199" s="31"/>
      <c r="HO199" s="31"/>
      <c r="HP199" s="31"/>
      <c r="HQ199" s="31"/>
      <c r="HR199" s="31"/>
      <c r="HS199" s="31"/>
      <c r="HT199" s="31"/>
      <c r="HU199" s="31"/>
      <c r="HV199" s="31"/>
      <c r="HW199" s="31"/>
      <c r="HX199" s="31"/>
      <c r="HY199" s="31"/>
      <c r="HZ199" s="31"/>
      <c r="IA199" s="31"/>
      <c r="IB199" s="31"/>
      <c r="IC199" s="31"/>
      <c r="ID199" s="31"/>
      <c r="IE199" s="31"/>
      <c r="IF199" s="31"/>
      <c r="IG199" s="31"/>
      <c r="IH199" s="31"/>
      <c r="II199" s="31"/>
    </row>
    <row r="200" s="218" customFormat="1" ht="40.5" spans="1:243">
      <c r="A200" s="230" t="s">
        <v>868</v>
      </c>
      <c r="B200" s="232" t="s">
        <v>869</v>
      </c>
      <c r="C200" s="233" t="s">
        <v>25</v>
      </c>
      <c r="D200" s="233" t="s">
        <v>56</v>
      </c>
      <c r="E200" s="236" t="s">
        <v>870</v>
      </c>
      <c r="F200" s="251">
        <f>VLOOKUP(B200,'[1]附件1-竣工项目'!$B:$F,5,FALSE)</f>
        <v>110</v>
      </c>
      <c r="G200" s="280" t="s">
        <v>677</v>
      </c>
      <c r="H200" s="280" t="s">
        <v>51</v>
      </c>
      <c r="I200" s="280" t="s">
        <v>871</v>
      </c>
      <c r="J200" s="247">
        <v>0.4</v>
      </c>
      <c r="K200" s="247">
        <v>0.4</v>
      </c>
      <c r="L200" s="247">
        <f t="shared" si="2"/>
        <v>0</v>
      </c>
      <c r="M200" s="268" t="s">
        <v>104</v>
      </c>
      <c r="N200" s="268"/>
      <c r="O200" s="185"/>
      <c r="P200" s="269"/>
      <c r="Q200" s="274"/>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c r="ER200" s="31"/>
      <c r="ES200" s="31"/>
      <c r="ET200" s="31"/>
      <c r="EU200" s="31"/>
      <c r="EV200" s="31"/>
      <c r="EW200" s="31"/>
      <c r="EX200" s="31"/>
      <c r="EY200" s="31"/>
      <c r="EZ200" s="31"/>
      <c r="FA200" s="31"/>
      <c r="FB200" s="31"/>
      <c r="FC200" s="31"/>
      <c r="FD200" s="31"/>
      <c r="FE200" s="31"/>
      <c r="FF200" s="31"/>
      <c r="FG200" s="31"/>
      <c r="FH200" s="31"/>
      <c r="FI200" s="31"/>
      <c r="FJ200" s="31"/>
      <c r="FK200" s="31"/>
      <c r="FL200" s="31"/>
      <c r="FM200" s="31"/>
      <c r="FN200" s="31"/>
      <c r="FO200" s="31"/>
      <c r="FP200" s="31"/>
      <c r="FQ200" s="31"/>
      <c r="FR200" s="31"/>
      <c r="FS200" s="31"/>
      <c r="FT200" s="31"/>
      <c r="FU200" s="31"/>
      <c r="FV200" s="31"/>
      <c r="FW200" s="31"/>
      <c r="FX200" s="31"/>
      <c r="FY200" s="31"/>
      <c r="FZ200" s="31"/>
      <c r="GA200" s="31"/>
      <c r="GB200" s="31"/>
      <c r="GC200" s="31"/>
      <c r="GD200" s="31"/>
      <c r="GE200" s="31"/>
      <c r="GF200" s="31"/>
      <c r="GG200" s="31"/>
      <c r="GH200" s="31"/>
      <c r="GI200" s="31"/>
      <c r="GJ200" s="31"/>
      <c r="GK200" s="31"/>
      <c r="GL200" s="31"/>
      <c r="GM200" s="31"/>
      <c r="GN200" s="31"/>
      <c r="GO200" s="31"/>
      <c r="GP200" s="31"/>
      <c r="GQ200" s="31"/>
      <c r="GR200" s="31"/>
      <c r="GS200" s="31"/>
      <c r="GT200" s="31"/>
      <c r="GU200" s="31"/>
      <c r="GV200" s="31"/>
      <c r="GW200" s="31"/>
      <c r="GX200" s="31"/>
      <c r="GY200" s="31"/>
      <c r="GZ200" s="31"/>
      <c r="HA200" s="31"/>
      <c r="HB200" s="31"/>
      <c r="HC200" s="31"/>
      <c r="HD200" s="31"/>
      <c r="HE200" s="31"/>
      <c r="HF200" s="31"/>
      <c r="HG200" s="31"/>
      <c r="HH200" s="31"/>
      <c r="HI200" s="31"/>
      <c r="HJ200" s="31"/>
      <c r="HK200" s="31"/>
      <c r="HL200" s="31"/>
      <c r="HM200" s="31"/>
      <c r="HN200" s="31"/>
      <c r="HO200" s="31"/>
      <c r="HP200" s="31"/>
      <c r="HQ200" s="31"/>
      <c r="HR200" s="31"/>
      <c r="HS200" s="31"/>
      <c r="HT200" s="31"/>
      <c r="HU200" s="31"/>
      <c r="HV200" s="31"/>
      <c r="HW200" s="31"/>
      <c r="HX200" s="31"/>
      <c r="HY200" s="31"/>
      <c r="HZ200" s="31"/>
      <c r="IA200" s="31"/>
      <c r="IB200" s="31"/>
      <c r="IC200" s="31"/>
      <c r="ID200" s="31"/>
      <c r="IE200" s="31"/>
      <c r="IF200" s="31"/>
      <c r="IG200" s="31"/>
      <c r="IH200" s="31"/>
      <c r="II200" s="31"/>
    </row>
    <row r="201" s="218" customFormat="1" ht="40.5" spans="1:243">
      <c r="A201" s="230" t="s">
        <v>872</v>
      </c>
      <c r="B201" s="232" t="s">
        <v>873</v>
      </c>
      <c r="C201" s="232" t="s">
        <v>25</v>
      </c>
      <c r="D201" s="233" t="s">
        <v>56</v>
      </c>
      <c r="E201" s="248" t="s">
        <v>874</v>
      </c>
      <c r="F201" s="251">
        <f>VLOOKUP(B201,'[1]附件1-竣工项目'!$B:$F,5,FALSE)</f>
        <v>44.13</v>
      </c>
      <c r="G201" s="248" t="s">
        <v>419</v>
      </c>
      <c r="H201" s="232" t="s">
        <v>51</v>
      </c>
      <c r="I201" s="232" t="s">
        <v>875</v>
      </c>
      <c r="J201" s="247">
        <v>0.2</v>
      </c>
      <c r="K201" s="247">
        <v>0.2</v>
      </c>
      <c r="L201" s="247">
        <f t="shared" ref="L201:L210" si="3">K201-J201</f>
        <v>0</v>
      </c>
      <c r="M201" s="268" t="s">
        <v>104</v>
      </c>
      <c r="N201" s="268"/>
      <c r="O201" s="185"/>
      <c r="P201" s="269"/>
      <c r="Q201" s="274"/>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c r="ER201" s="31"/>
      <c r="ES201" s="31"/>
      <c r="ET201" s="31"/>
      <c r="EU201" s="31"/>
      <c r="EV201" s="31"/>
      <c r="EW201" s="31"/>
      <c r="EX201" s="31"/>
      <c r="EY201" s="31"/>
      <c r="EZ201" s="31"/>
      <c r="FA201" s="31"/>
      <c r="FB201" s="31"/>
      <c r="FC201" s="31"/>
      <c r="FD201" s="31"/>
      <c r="FE201" s="31"/>
      <c r="FF201" s="31"/>
      <c r="FG201" s="31"/>
      <c r="FH201" s="31"/>
      <c r="FI201" s="31"/>
      <c r="FJ201" s="31"/>
      <c r="FK201" s="31"/>
      <c r="FL201" s="31"/>
      <c r="FM201" s="31"/>
      <c r="FN201" s="31"/>
      <c r="FO201" s="31"/>
      <c r="FP201" s="31"/>
      <c r="FQ201" s="31"/>
      <c r="FR201" s="31"/>
      <c r="FS201" s="31"/>
      <c r="FT201" s="31"/>
      <c r="FU201" s="31"/>
      <c r="FV201" s="31"/>
      <c r="FW201" s="31"/>
      <c r="FX201" s="31"/>
      <c r="FY201" s="31"/>
      <c r="FZ201" s="31"/>
      <c r="GA201" s="31"/>
      <c r="GB201" s="31"/>
      <c r="GC201" s="31"/>
      <c r="GD201" s="31"/>
      <c r="GE201" s="31"/>
      <c r="GF201" s="31"/>
      <c r="GG201" s="31"/>
      <c r="GH201" s="31"/>
      <c r="GI201" s="31"/>
      <c r="GJ201" s="31"/>
      <c r="GK201" s="31"/>
      <c r="GL201" s="31"/>
      <c r="GM201" s="31"/>
      <c r="GN201" s="31"/>
      <c r="GO201" s="31"/>
      <c r="GP201" s="31"/>
      <c r="GQ201" s="31"/>
      <c r="GR201" s="31"/>
      <c r="GS201" s="31"/>
      <c r="GT201" s="31"/>
      <c r="GU201" s="31"/>
      <c r="GV201" s="31"/>
      <c r="GW201" s="31"/>
      <c r="GX201" s="31"/>
      <c r="GY201" s="31"/>
      <c r="GZ201" s="31"/>
      <c r="HA201" s="31"/>
      <c r="HB201" s="31"/>
      <c r="HC201" s="31"/>
      <c r="HD201" s="31"/>
      <c r="HE201" s="31"/>
      <c r="HF201" s="31"/>
      <c r="HG201" s="31"/>
      <c r="HH201" s="31"/>
      <c r="HI201" s="31"/>
      <c r="HJ201" s="31"/>
      <c r="HK201" s="31"/>
      <c r="HL201" s="31"/>
      <c r="HM201" s="31"/>
      <c r="HN201" s="31"/>
      <c r="HO201" s="31"/>
      <c r="HP201" s="31"/>
      <c r="HQ201" s="31"/>
      <c r="HR201" s="31"/>
      <c r="HS201" s="31"/>
      <c r="HT201" s="31"/>
      <c r="HU201" s="31"/>
      <c r="HV201" s="31"/>
      <c r="HW201" s="31"/>
      <c r="HX201" s="31"/>
      <c r="HY201" s="31"/>
      <c r="HZ201" s="31"/>
      <c r="IA201" s="31"/>
      <c r="IB201" s="31"/>
      <c r="IC201" s="31"/>
      <c r="ID201" s="31"/>
      <c r="IE201" s="31"/>
      <c r="IF201" s="31"/>
      <c r="IG201" s="31"/>
      <c r="IH201" s="31"/>
      <c r="II201" s="31"/>
    </row>
    <row r="202" s="218" customFormat="1" ht="54" spans="1:243">
      <c r="A202" s="230" t="s">
        <v>876</v>
      </c>
      <c r="B202" s="238" t="s">
        <v>877</v>
      </c>
      <c r="C202" s="233" t="s">
        <v>25</v>
      </c>
      <c r="D202" s="238" t="s">
        <v>142</v>
      </c>
      <c r="E202" s="254" t="s">
        <v>878</v>
      </c>
      <c r="F202" s="251">
        <f>VLOOKUP(B202,'[1]附件1-竣工项目'!$B:$F,5,FALSE)</f>
        <v>230.57</v>
      </c>
      <c r="G202" s="238" t="s">
        <v>144</v>
      </c>
      <c r="H202" s="238" t="s">
        <v>51</v>
      </c>
      <c r="I202" s="238" t="s">
        <v>879</v>
      </c>
      <c r="J202" s="247">
        <v>0.15</v>
      </c>
      <c r="K202" s="247">
        <v>0.15</v>
      </c>
      <c r="L202" s="247">
        <f t="shared" si="3"/>
        <v>0</v>
      </c>
      <c r="M202" s="268" t="s">
        <v>104</v>
      </c>
      <c r="N202" s="268"/>
      <c r="O202" s="185"/>
      <c r="P202" s="269"/>
      <c r="Q202" s="274"/>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c r="ER202" s="31"/>
      <c r="ES202" s="31"/>
      <c r="ET202" s="31"/>
      <c r="EU202" s="31"/>
      <c r="EV202" s="31"/>
      <c r="EW202" s="31"/>
      <c r="EX202" s="31"/>
      <c r="EY202" s="31"/>
      <c r="EZ202" s="31"/>
      <c r="FA202" s="31"/>
      <c r="FB202" s="31"/>
      <c r="FC202" s="31"/>
      <c r="FD202" s="31"/>
      <c r="FE202" s="31"/>
      <c r="FF202" s="31"/>
      <c r="FG202" s="31"/>
      <c r="FH202" s="31"/>
      <c r="FI202" s="31"/>
      <c r="FJ202" s="31"/>
      <c r="FK202" s="31"/>
      <c r="FL202" s="31"/>
      <c r="FM202" s="31"/>
      <c r="FN202" s="31"/>
      <c r="FO202" s="31"/>
      <c r="FP202" s="31"/>
      <c r="FQ202" s="31"/>
      <c r="FR202" s="31"/>
      <c r="FS202" s="31"/>
      <c r="FT202" s="31"/>
      <c r="FU202" s="31"/>
      <c r="FV202" s="31"/>
      <c r="FW202" s="31"/>
      <c r="FX202" s="31"/>
      <c r="FY202" s="31"/>
      <c r="FZ202" s="31"/>
      <c r="GA202" s="31"/>
      <c r="GB202" s="31"/>
      <c r="GC202" s="31"/>
      <c r="GD202" s="31"/>
      <c r="GE202" s="31"/>
      <c r="GF202" s="31"/>
      <c r="GG202" s="31"/>
      <c r="GH202" s="31"/>
      <c r="GI202" s="31"/>
      <c r="GJ202" s="31"/>
      <c r="GK202" s="31"/>
      <c r="GL202" s="31"/>
      <c r="GM202" s="31"/>
      <c r="GN202" s="31"/>
      <c r="GO202" s="31"/>
      <c r="GP202" s="31"/>
      <c r="GQ202" s="31"/>
      <c r="GR202" s="31"/>
      <c r="GS202" s="31"/>
      <c r="GT202" s="31"/>
      <c r="GU202" s="31"/>
      <c r="GV202" s="31"/>
      <c r="GW202" s="31"/>
      <c r="GX202" s="31"/>
      <c r="GY202" s="31"/>
      <c r="GZ202" s="31"/>
      <c r="HA202" s="31"/>
      <c r="HB202" s="31"/>
      <c r="HC202" s="31"/>
      <c r="HD202" s="31"/>
      <c r="HE202" s="31"/>
      <c r="HF202" s="31"/>
      <c r="HG202" s="31"/>
      <c r="HH202" s="31"/>
      <c r="HI202" s="31"/>
      <c r="HJ202" s="31"/>
      <c r="HK202" s="31"/>
      <c r="HL202" s="31"/>
      <c r="HM202" s="31"/>
      <c r="HN202" s="31"/>
      <c r="HO202" s="31"/>
      <c r="HP202" s="31"/>
      <c r="HQ202" s="31"/>
      <c r="HR202" s="31"/>
      <c r="HS202" s="31"/>
      <c r="HT202" s="31"/>
      <c r="HU202" s="31"/>
      <c r="HV202" s="31"/>
      <c r="HW202" s="31"/>
      <c r="HX202" s="31"/>
      <c r="HY202" s="31"/>
      <c r="HZ202" s="31"/>
      <c r="IA202" s="31"/>
      <c r="IB202" s="31"/>
      <c r="IC202" s="31"/>
      <c r="ID202" s="31"/>
      <c r="IE202" s="31"/>
      <c r="IF202" s="31"/>
      <c r="IG202" s="31"/>
      <c r="IH202" s="31"/>
      <c r="II202" s="31"/>
    </row>
    <row r="203" s="218" customFormat="1" ht="40.5" spans="1:243">
      <c r="A203" s="230" t="s">
        <v>880</v>
      </c>
      <c r="B203" s="232" t="s">
        <v>881</v>
      </c>
      <c r="C203" s="232" t="s">
        <v>25</v>
      </c>
      <c r="D203" s="233" t="s">
        <v>56</v>
      </c>
      <c r="E203" s="248" t="s">
        <v>882</v>
      </c>
      <c r="F203" s="251">
        <f>VLOOKUP(B203,'[1]附件1-竣工项目'!$B:$F,5,FALSE)</f>
        <v>725.6</v>
      </c>
      <c r="G203" s="248" t="s">
        <v>473</v>
      </c>
      <c r="H203" s="232" t="s">
        <v>51</v>
      </c>
      <c r="I203" s="232" t="s">
        <v>883</v>
      </c>
      <c r="J203" s="247">
        <v>0.15</v>
      </c>
      <c r="K203" s="247">
        <v>0.15</v>
      </c>
      <c r="L203" s="247">
        <f t="shared" si="3"/>
        <v>0</v>
      </c>
      <c r="M203" s="268" t="s">
        <v>104</v>
      </c>
      <c r="N203" s="268"/>
      <c r="O203" s="185"/>
      <c r="P203" s="269"/>
      <c r="Q203" s="274"/>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c r="ER203" s="31"/>
      <c r="ES203" s="31"/>
      <c r="ET203" s="31"/>
      <c r="EU203" s="31"/>
      <c r="EV203" s="31"/>
      <c r="EW203" s="31"/>
      <c r="EX203" s="31"/>
      <c r="EY203" s="31"/>
      <c r="EZ203" s="31"/>
      <c r="FA203" s="31"/>
      <c r="FB203" s="31"/>
      <c r="FC203" s="31"/>
      <c r="FD203" s="31"/>
      <c r="FE203" s="31"/>
      <c r="FF203" s="31"/>
      <c r="FG203" s="31"/>
      <c r="FH203" s="31"/>
      <c r="FI203" s="31"/>
      <c r="FJ203" s="31"/>
      <c r="FK203" s="31"/>
      <c r="FL203" s="31"/>
      <c r="FM203" s="31"/>
      <c r="FN203" s="31"/>
      <c r="FO203" s="31"/>
      <c r="FP203" s="31"/>
      <c r="FQ203" s="31"/>
      <c r="FR203" s="31"/>
      <c r="FS203" s="31"/>
      <c r="FT203" s="31"/>
      <c r="FU203" s="31"/>
      <c r="FV203" s="31"/>
      <c r="FW203" s="31"/>
      <c r="FX203" s="31"/>
      <c r="FY203" s="31"/>
      <c r="FZ203" s="31"/>
      <c r="GA203" s="31"/>
      <c r="GB203" s="31"/>
      <c r="GC203" s="31"/>
      <c r="GD203" s="31"/>
      <c r="GE203" s="31"/>
      <c r="GF203" s="31"/>
      <c r="GG203" s="31"/>
      <c r="GH203" s="31"/>
      <c r="GI203" s="31"/>
      <c r="GJ203" s="31"/>
      <c r="GK203" s="31"/>
      <c r="GL203" s="31"/>
      <c r="GM203" s="31"/>
      <c r="GN203" s="31"/>
      <c r="GO203" s="31"/>
      <c r="GP203" s="31"/>
      <c r="GQ203" s="31"/>
      <c r="GR203" s="31"/>
      <c r="GS203" s="31"/>
      <c r="GT203" s="31"/>
      <c r="GU203" s="31"/>
      <c r="GV203" s="31"/>
      <c r="GW203" s="31"/>
      <c r="GX203" s="31"/>
      <c r="GY203" s="31"/>
      <c r="GZ203" s="31"/>
      <c r="HA203" s="31"/>
      <c r="HB203" s="31"/>
      <c r="HC203" s="31"/>
      <c r="HD203" s="31"/>
      <c r="HE203" s="31"/>
      <c r="HF203" s="31"/>
      <c r="HG203" s="31"/>
      <c r="HH203" s="31"/>
      <c r="HI203" s="31"/>
      <c r="HJ203" s="31"/>
      <c r="HK203" s="31"/>
      <c r="HL203" s="31"/>
      <c r="HM203" s="31"/>
      <c r="HN203" s="31"/>
      <c r="HO203" s="31"/>
      <c r="HP203" s="31"/>
      <c r="HQ203" s="31"/>
      <c r="HR203" s="31"/>
      <c r="HS203" s="31"/>
      <c r="HT203" s="31"/>
      <c r="HU203" s="31"/>
      <c r="HV203" s="31"/>
      <c r="HW203" s="31"/>
      <c r="HX203" s="31"/>
      <c r="HY203" s="31"/>
      <c r="HZ203" s="31"/>
      <c r="IA203" s="31"/>
      <c r="IB203" s="31"/>
      <c r="IC203" s="31"/>
      <c r="ID203" s="31"/>
      <c r="IE203" s="31"/>
      <c r="IF203" s="31"/>
      <c r="IG203" s="31"/>
      <c r="IH203" s="31"/>
      <c r="II203" s="31"/>
    </row>
    <row r="204" s="218" customFormat="1" ht="40.5" spans="1:243">
      <c r="A204" s="230" t="s">
        <v>884</v>
      </c>
      <c r="B204" s="232" t="s">
        <v>885</v>
      </c>
      <c r="C204" s="233" t="s">
        <v>25</v>
      </c>
      <c r="D204" s="233" t="s">
        <v>56</v>
      </c>
      <c r="E204" s="236" t="s">
        <v>886</v>
      </c>
      <c r="F204" s="251">
        <f>VLOOKUP(B204,'[1]附件1-竣工项目'!$B:$F,5,FALSE)</f>
        <v>57.9</v>
      </c>
      <c r="G204" s="280" t="s">
        <v>677</v>
      </c>
      <c r="H204" s="280" t="s">
        <v>51</v>
      </c>
      <c r="I204" s="280" t="s">
        <v>887</v>
      </c>
      <c r="J204" s="247">
        <v>0.13</v>
      </c>
      <c r="K204" s="247">
        <v>0.13</v>
      </c>
      <c r="L204" s="247">
        <f t="shared" si="3"/>
        <v>0</v>
      </c>
      <c r="M204" s="268" t="s">
        <v>104</v>
      </c>
      <c r="N204" s="268"/>
      <c r="O204" s="185"/>
      <c r="P204" s="269"/>
      <c r="Q204" s="274"/>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c r="ER204" s="31"/>
      <c r="ES204" s="31"/>
      <c r="ET204" s="31"/>
      <c r="EU204" s="31"/>
      <c r="EV204" s="31"/>
      <c r="EW204" s="31"/>
      <c r="EX204" s="31"/>
      <c r="EY204" s="31"/>
      <c r="EZ204" s="31"/>
      <c r="FA204" s="31"/>
      <c r="FB204" s="31"/>
      <c r="FC204" s="31"/>
      <c r="FD204" s="31"/>
      <c r="FE204" s="31"/>
      <c r="FF204" s="31"/>
      <c r="FG204" s="31"/>
      <c r="FH204" s="31"/>
      <c r="FI204" s="31"/>
      <c r="FJ204" s="31"/>
      <c r="FK204" s="31"/>
      <c r="FL204" s="31"/>
      <c r="FM204" s="31"/>
      <c r="FN204" s="31"/>
      <c r="FO204" s="31"/>
      <c r="FP204" s="31"/>
      <c r="FQ204" s="31"/>
      <c r="FR204" s="31"/>
      <c r="FS204" s="31"/>
      <c r="FT204" s="31"/>
      <c r="FU204" s="31"/>
      <c r="FV204" s="31"/>
      <c r="FW204" s="31"/>
      <c r="FX204" s="31"/>
      <c r="FY204" s="31"/>
      <c r="FZ204" s="31"/>
      <c r="GA204" s="31"/>
      <c r="GB204" s="31"/>
      <c r="GC204" s="31"/>
      <c r="GD204" s="31"/>
      <c r="GE204" s="31"/>
      <c r="GF204" s="31"/>
      <c r="GG204" s="31"/>
      <c r="GH204" s="31"/>
      <c r="GI204" s="31"/>
      <c r="GJ204" s="31"/>
      <c r="GK204" s="31"/>
      <c r="GL204" s="31"/>
      <c r="GM204" s="31"/>
      <c r="GN204" s="31"/>
      <c r="GO204" s="31"/>
      <c r="GP204" s="31"/>
      <c r="GQ204" s="31"/>
      <c r="GR204" s="31"/>
      <c r="GS204" s="31"/>
      <c r="GT204" s="31"/>
      <c r="GU204" s="31"/>
      <c r="GV204" s="31"/>
      <c r="GW204" s="31"/>
      <c r="GX204" s="31"/>
      <c r="GY204" s="31"/>
      <c r="GZ204" s="31"/>
      <c r="HA204" s="31"/>
      <c r="HB204" s="31"/>
      <c r="HC204" s="31"/>
      <c r="HD204" s="31"/>
      <c r="HE204" s="31"/>
      <c r="HF204" s="31"/>
      <c r="HG204" s="31"/>
      <c r="HH204" s="31"/>
      <c r="HI204" s="31"/>
      <c r="HJ204" s="31"/>
      <c r="HK204" s="31"/>
      <c r="HL204" s="31"/>
      <c r="HM204" s="31"/>
      <c r="HN204" s="31"/>
      <c r="HO204" s="31"/>
      <c r="HP204" s="31"/>
      <c r="HQ204" s="31"/>
      <c r="HR204" s="31"/>
      <c r="HS204" s="31"/>
      <c r="HT204" s="31"/>
      <c r="HU204" s="31"/>
      <c r="HV204" s="31"/>
      <c r="HW204" s="31"/>
      <c r="HX204" s="31"/>
      <c r="HY204" s="31"/>
      <c r="HZ204" s="31"/>
      <c r="IA204" s="31"/>
      <c r="IB204" s="31"/>
      <c r="IC204" s="31"/>
      <c r="ID204" s="31"/>
      <c r="IE204" s="31"/>
      <c r="IF204" s="31"/>
      <c r="IG204" s="31"/>
      <c r="IH204" s="31"/>
      <c r="II204" s="31"/>
    </row>
    <row r="205" s="219" customFormat="1" ht="40.5" spans="1:243">
      <c r="A205" s="230" t="s">
        <v>888</v>
      </c>
      <c r="B205" s="232" t="s">
        <v>889</v>
      </c>
      <c r="C205" s="233" t="s">
        <v>25</v>
      </c>
      <c r="D205" s="233" t="s">
        <v>63</v>
      </c>
      <c r="E205" s="236" t="s">
        <v>890</v>
      </c>
      <c r="F205" s="251">
        <f>VLOOKUP(B205,'[1]附件1-竣工项目'!$B:$F,5,FALSE)</f>
        <v>4740.85</v>
      </c>
      <c r="G205" s="280" t="s">
        <v>124</v>
      </c>
      <c r="H205" s="280" t="s">
        <v>51</v>
      </c>
      <c r="I205" s="280" t="s">
        <v>891</v>
      </c>
      <c r="J205" s="247">
        <v>120</v>
      </c>
      <c r="K205" s="247">
        <v>120</v>
      </c>
      <c r="L205" s="247">
        <f t="shared" si="3"/>
        <v>0</v>
      </c>
      <c r="M205" s="302" t="s">
        <v>60</v>
      </c>
      <c r="N205" s="268"/>
      <c r="O205" s="185"/>
      <c r="P205" s="269"/>
      <c r="Q205" s="27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row>
    <row r="206" s="218" customFormat="1" ht="40.5" spans="1:243">
      <c r="A206" s="230" t="s">
        <v>892</v>
      </c>
      <c r="B206" s="232" t="s">
        <v>893</v>
      </c>
      <c r="C206" s="233" t="s">
        <v>25</v>
      </c>
      <c r="D206" s="233" t="s">
        <v>56</v>
      </c>
      <c r="E206" s="236" t="s">
        <v>894</v>
      </c>
      <c r="F206" s="251">
        <f>VLOOKUP(B206,'[1]附件1-竣工项目'!$B:$F,5,FALSE)</f>
        <v>404.91</v>
      </c>
      <c r="G206" s="280" t="s">
        <v>726</v>
      </c>
      <c r="H206" s="280" t="s">
        <v>51</v>
      </c>
      <c r="I206" s="280" t="s">
        <v>895</v>
      </c>
      <c r="J206" s="247">
        <v>5</v>
      </c>
      <c r="K206" s="247">
        <v>5</v>
      </c>
      <c r="L206" s="247">
        <f t="shared" si="3"/>
        <v>0</v>
      </c>
      <c r="M206" s="271" t="s">
        <v>104</v>
      </c>
      <c r="N206" s="268"/>
      <c r="O206" s="185"/>
      <c r="P206" s="269"/>
      <c r="Q206" s="27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row>
    <row r="207" s="218" customFormat="1" ht="40.5" spans="1:243">
      <c r="A207" s="230" t="s">
        <v>896</v>
      </c>
      <c r="B207" s="232" t="s">
        <v>897</v>
      </c>
      <c r="C207" s="233" t="s">
        <v>25</v>
      </c>
      <c r="D207" s="233" t="s">
        <v>56</v>
      </c>
      <c r="E207" s="236" t="s">
        <v>898</v>
      </c>
      <c r="F207" s="251">
        <f>VLOOKUP(B207,'[1]附件1-竣工项目'!$B:$F,5,FALSE)</f>
        <v>259.98</v>
      </c>
      <c r="G207" s="280" t="s">
        <v>473</v>
      </c>
      <c r="H207" s="280" t="s">
        <v>51</v>
      </c>
      <c r="I207" s="280" t="s">
        <v>899</v>
      </c>
      <c r="J207" s="247">
        <v>5</v>
      </c>
      <c r="K207" s="247">
        <v>5</v>
      </c>
      <c r="L207" s="247">
        <f t="shared" si="3"/>
        <v>0</v>
      </c>
      <c r="M207" s="271" t="s">
        <v>104</v>
      </c>
      <c r="N207" s="268"/>
      <c r="O207" s="185"/>
      <c r="P207" s="269"/>
      <c r="Q207" s="27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row>
    <row r="208" s="218" customFormat="1" ht="40.5" spans="1:243">
      <c r="A208" s="230" t="s">
        <v>900</v>
      </c>
      <c r="B208" s="232" t="s">
        <v>901</v>
      </c>
      <c r="C208" s="233" t="s">
        <v>25</v>
      </c>
      <c r="D208" s="233" t="s">
        <v>56</v>
      </c>
      <c r="E208" s="236" t="s">
        <v>902</v>
      </c>
      <c r="F208" s="251">
        <f>VLOOKUP(B208,'[1]附件1-竣工项目'!$B:$F,5,FALSE)</f>
        <v>42</v>
      </c>
      <c r="G208" s="280" t="s">
        <v>506</v>
      </c>
      <c r="H208" s="280" t="s">
        <v>51</v>
      </c>
      <c r="I208" s="280" t="s">
        <v>903</v>
      </c>
      <c r="J208" s="247">
        <v>1</v>
      </c>
      <c r="K208" s="247">
        <v>1</v>
      </c>
      <c r="L208" s="247">
        <f t="shared" si="3"/>
        <v>0</v>
      </c>
      <c r="M208" s="271" t="s">
        <v>104</v>
      </c>
      <c r="N208" s="268"/>
      <c r="O208" s="185"/>
      <c r="P208" s="269"/>
      <c r="Q208" s="27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row>
    <row r="209" s="218" customFormat="1" ht="121" customHeight="1" spans="1:243">
      <c r="A209" s="230" t="s">
        <v>904</v>
      </c>
      <c r="B209" s="232" t="s">
        <v>905</v>
      </c>
      <c r="C209" s="233" t="s">
        <v>25</v>
      </c>
      <c r="D209" s="233" t="s">
        <v>301</v>
      </c>
      <c r="E209" s="236" t="s">
        <v>906</v>
      </c>
      <c r="F209" s="251">
        <f>VLOOKUP(B209,'[1]附件1-竣工项目'!$B:$F,5,FALSE)</f>
        <v>1544.97</v>
      </c>
      <c r="G209" s="280" t="s">
        <v>153</v>
      </c>
      <c r="H209" s="280" t="s">
        <v>51</v>
      </c>
      <c r="I209" s="280" t="s">
        <v>907</v>
      </c>
      <c r="J209" s="247">
        <v>200</v>
      </c>
      <c r="K209" s="247">
        <v>180</v>
      </c>
      <c r="L209" s="247">
        <f t="shared" si="3"/>
        <v>-20</v>
      </c>
      <c r="M209" s="237" t="s">
        <v>60</v>
      </c>
      <c r="N209" s="268"/>
      <c r="O209" s="185"/>
      <c r="P209" s="226"/>
      <c r="Q209" s="27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row>
    <row r="210" s="218" customFormat="1" ht="49" customHeight="1" spans="1:243">
      <c r="A210" s="230" t="s">
        <v>908</v>
      </c>
      <c r="B210" s="237" t="s">
        <v>909</v>
      </c>
      <c r="C210" s="237" t="s">
        <v>25</v>
      </c>
      <c r="D210" s="237" t="s">
        <v>206</v>
      </c>
      <c r="E210" s="277" t="s">
        <v>538</v>
      </c>
      <c r="F210" s="251">
        <f>VLOOKUP(B210,'[1]附件1-竣工项目'!$B:$F,5,FALSE)</f>
        <v>394.344964</v>
      </c>
      <c r="G210" s="237" t="s">
        <v>910</v>
      </c>
      <c r="H210" s="237" t="s">
        <v>51</v>
      </c>
      <c r="I210" s="237" t="s">
        <v>307</v>
      </c>
      <c r="J210" s="247">
        <v>120</v>
      </c>
      <c r="K210" s="247">
        <v>120</v>
      </c>
      <c r="L210" s="247">
        <f t="shared" si="3"/>
        <v>0</v>
      </c>
      <c r="M210" s="303" t="s">
        <v>104</v>
      </c>
      <c r="N210" s="268"/>
      <c r="O210" s="185"/>
      <c r="P210" s="226"/>
      <c r="Q210" s="27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c r="GR210" s="24"/>
      <c r="GS210" s="24"/>
      <c r="GT210" s="24"/>
      <c r="GU210" s="24"/>
      <c r="GV210" s="24"/>
      <c r="GW210" s="24"/>
      <c r="GX210" s="24"/>
      <c r="GY210" s="24"/>
      <c r="GZ210" s="24"/>
      <c r="HA210" s="24"/>
      <c r="HB210" s="24"/>
      <c r="HC210" s="24"/>
      <c r="HD210" s="24"/>
      <c r="HE210" s="24"/>
      <c r="HF210" s="24"/>
      <c r="HG210" s="24"/>
      <c r="HH210" s="24"/>
      <c r="HI210" s="24"/>
      <c r="HJ210" s="24"/>
      <c r="HK210" s="24"/>
      <c r="HL210" s="24"/>
      <c r="HM210" s="24"/>
      <c r="HN210" s="24"/>
      <c r="HO210" s="24"/>
      <c r="HP210" s="24"/>
      <c r="HQ210" s="24"/>
      <c r="HR210" s="24"/>
      <c r="HS210" s="24"/>
      <c r="HT210" s="24"/>
      <c r="HU210" s="24"/>
      <c r="HV210" s="24"/>
      <c r="HW210" s="24"/>
      <c r="HX210" s="24"/>
      <c r="HY210" s="24"/>
      <c r="HZ210" s="24"/>
      <c r="IA210" s="24"/>
      <c r="IB210" s="24"/>
      <c r="IC210" s="24"/>
      <c r="ID210" s="24"/>
      <c r="IE210" s="24"/>
      <c r="IF210" s="24"/>
      <c r="IG210" s="24"/>
      <c r="IH210" s="24"/>
      <c r="II210" s="24"/>
    </row>
    <row r="211" s="218" customFormat="1" ht="48" customHeight="1" spans="1:243">
      <c r="A211" s="230" t="s">
        <v>911</v>
      </c>
      <c r="B211" s="237" t="s">
        <v>912</v>
      </c>
      <c r="C211" s="237" t="s">
        <v>25</v>
      </c>
      <c r="D211" s="237" t="s">
        <v>142</v>
      </c>
      <c r="E211" s="277" t="s">
        <v>913</v>
      </c>
      <c r="F211" s="288">
        <v>17.45</v>
      </c>
      <c r="G211" s="237" t="s">
        <v>726</v>
      </c>
      <c r="H211" s="280" t="s">
        <v>51</v>
      </c>
      <c r="I211" s="280" t="s">
        <v>914</v>
      </c>
      <c r="J211" s="247">
        <v>0</v>
      </c>
      <c r="K211" s="247">
        <v>0.2</v>
      </c>
      <c r="L211" s="247">
        <f t="shared" ref="L211:L218" si="4">K211-J211</f>
        <v>0.2</v>
      </c>
      <c r="M211" s="237" t="s">
        <v>60</v>
      </c>
      <c r="N211" s="268"/>
      <c r="O211" s="185"/>
      <c r="P211" s="269"/>
      <c r="Q211" s="274" t="s">
        <v>915</v>
      </c>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c r="BM211" s="130"/>
      <c r="BN211" s="130"/>
      <c r="BO211" s="130"/>
      <c r="BP211" s="130"/>
      <c r="BQ211" s="130"/>
      <c r="BR211" s="130"/>
      <c r="BS211" s="130"/>
      <c r="BT211" s="130"/>
      <c r="BU211" s="130"/>
      <c r="BV211" s="130"/>
      <c r="BW211" s="130"/>
      <c r="BX211" s="130"/>
      <c r="BY211" s="130"/>
      <c r="BZ211" s="130"/>
      <c r="CA211" s="130"/>
      <c r="CB211" s="130"/>
      <c r="CC211" s="130"/>
      <c r="CD211" s="130"/>
      <c r="CE211" s="130"/>
      <c r="CF211" s="130"/>
      <c r="CG211" s="130"/>
      <c r="CH211" s="130"/>
      <c r="CI211" s="130"/>
      <c r="CJ211" s="130"/>
      <c r="CK211" s="130"/>
      <c r="CL211" s="130"/>
      <c r="CM211" s="130"/>
      <c r="CN211" s="130"/>
      <c r="CO211" s="130"/>
      <c r="CP211" s="130"/>
      <c r="CQ211" s="130"/>
      <c r="CR211" s="130"/>
      <c r="CS211" s="130"/>
      <c r="CT211" s="130"/>
      <c r="CU211" s="130"/>
      <c r="CV211" s="130"/>
      <c r="CW211" s="130"/>
      <c r="CX211" s="130"/>
      <c r="CY211" s="130"/>
      <c r="CZ211" s="130"/>
      <c r="DA211" s="130"/>
      <c r="DB211" s="130"/>
      <c r="DC211" s="130"/>
      <c r="DD211" s="130"/>
      <c r="DE211" s="130"/>
      <c r="DF211" s="130"/>
      <c r="DG211" s="130"/>
      <c r="DH211" s="130"/>
      <c r="DI211" s="130"/>
      <c r="DJ211" s="130"/>
      <c r="DK211" s="130"/>
      <c r="DL211" s="130"/>
      <c r="DM211" s="130"/>
      <c r="DN211" s="130"/>
      <c r="DO211" s="130"/>
      <c r="DP211" s="130"/>
      <c r="DQ211" s="130"/>
      <c r="DR211" s="130"/>
      <c r="DS211" s="130"/>
      <c r="DT211" s="130"/>
      <c r="DU211" s="130"/>
      <c r="DV211" s="130"/>
      <c r="DW211" s="130"/>
      <c r="DX211" s="130"/>
      <c r="DY211" s="130"/>
      <c r="DZ211" s="130"/>
      <c r="EA211" s="130"/>
      <c r="EB211" s="130"/>
      <c r="EC211" s="130"/>
      <c r="ED211" s="130"/>
      <c r="EE211" s="130"/>
      <c r="EF211" s="130"/>
      <c r="EG211" s="130"/>
      <c r="EH211" s="130"/>
      <c r="EI211" s="130"/>
      <c r="EJ211" s="130"/>
      <c r="EK211" s="130"/>
      <c r="EL211" s="130"/>
      <c r="EM211" s="130"/>
      <c r="EN211" s="130"/>
      <c r="EO211" s="130"/>
      <c r="EP211" s="130"/>
      <c r="EQ211" s="130"/>
      <c r="ER211" s="130"/>
      <c r="ES211" s="130"/>
      <c r="ET211" s="130"/>
      <c r="EU211" s="130"/>
      <c r="EV211" s="130"/>
      <c r="EW211" s="130"/>
      <c r="EX211" s="130"/>
      <c r="EY211" s="130"/>
      <c r="EZ211" s="130"/>
      <c r="FA211" s="130"/>
      <c r="FB211" s="130"/>
      <c r="FC211" s="130"/>
      <c r="FD211" s="130"/>
      <c r="FE211" s="130"/>
      <c r="FF211" s="130"/>
      <c r="FG211" s="130"/>
      <c r="FH211" s="130"/>
      <c r="FI211" s="130"/>
      <c r="FJ211" s="130"/>
      <c r="FK211" s="130"/>
      <c r="FL211" s="130"/>
      <c r="FM211" s="130"/>
      <c r="FN211" s="130"/>
      <c r="FO211" s="130"/>
      <c r="FP211" s="130"/>
      <c r="FQ211" s="130"/>
      <c r="FR211" s="130"/>
      <c r="FS211" s="130"/>
      <c r="FT211" s="130"/>
      <c r="FU211" s="130"/>
      <c r="FV211" s="130"/>
      <c r="FW211" s="130"/>
      <c r="FX211" s="130"/>
      <c r="FY211" s="130"/>
      <c r="FZ211" s="130"/>
      <c r="GA211" s="130"/>
      <c r="GB211" s="130"/>
      <c r="GC211" s="130"/>
      <c r="GD211" s="130"/>
      <c r="GE211" s="130"/>
      <c r="GF211" s="130"/>
      <c r="GG211" s="130"/>
      <c r="GH211" s="130"/>
      <c r="GI211" s="130"/>
      <c r="GJ211" s="130"/>
      <c r="GK211" s="130"/>
      <c r="GL211" s="130"/>
      <c r="GM211" s="130"/>
      <c r="GN211" s="130"/>
      <c r="GO211" s="130"/>
      <c r="GP211" s="130"/>
      <c r="GQ211" s="130"/>
      <c r="GR211" s="130"/>
      <c r="GS211" s="130"/>
      <c r="GT211" s="130"/>
      <c r="GU211" s="130"/>
      <c r="GV211" s="130"/>
      <c r="GW211" s="130"/>
      <c r="GX211" s="130"/>
      <c r="GY211" s="130"/>
      <c r="GZ211" s="130"/>
      <c r="HA211" s="130"/>
      <c r="HB211" s="130"/>
      <c r="HC211" s="130"/>
      <c r="HD211" s="130"/>
      <c r="HE211" s="130"/>
      <c r="HF211" s="130"/>
      <c r="HG211" s="130"/>
      <c r="HH211" s="130"/>
      <c r="HI211" s="130"/>
      <c r="HJ211" s="130"/>
      <c r="HK211" s="130"/>
      <c r="HL211" s="130"/>
      <c r="HM211" s="130"/>
      <c r="HN211" s="130"/>
      <c r="HO211" s="130"/>
      <c r="HP211" s="130"/>
      <c r="HQ211" s="130"/>
      <c r="HR211" s="130"/>
      <c r="HS211" s="130"/>
      <c r="HT211" s="130"/>
      <c r="HU211" s="130"/>
      <c r="HV211" s="130"/>
      <c r="HW211" s="130"/>
      <c r="HX211" s="130"/>
      <c r="HY211" s="130"/>
      <c r="HZ211" s="130"/>
      <c r="IA211" s="130"/>
      <c r="IB211" s="130"/>
      <c r="IC211" s="130"/>
      <c r="ID211" s="130"/>
      <c r="IE211" s="130"/>
      <c r="IF211" s="130"/>
      <c r="IG211" s="130"/>
      <c r="IH211" s="130"/>
      <c r="II211" s="130"/>
    </row>
    <row r="212" s="218" customFormat="1" ht="83" customHeight="1" spans="1:243">
      <c r="A212" s="230" t="s">
        <v>916</v>
      </c>
      <c r="B212" s="237" t="s">
        <v>917</v>
      </c>
      <c r="C212" s="237" t="s">
        <v>25</v>
      </c>
      <c r="D212" s="237" t="s">
        <v>142</v>
      </c>
      <c r="E212" s="277" t="s">
        <v>918</v>
      </c>
      <c r="F212" s="288">
        <v>26.17</v>
      </c>
      <c r="G212" s="237" t="s">
        <v>726</v>
      </c>
      <c r="H212" s="280" t="s">
        <v>51</v>
      </c>
      <c r="I212" s="280" t="s">
        <v>919</v>
      </c>
      <c r="J212" s="247">
        <v>0</v>
      </c>
      <c r="K212" s="247">
        <v>1</v>
      </c>
      <c r="L212" s="247">
        <f t="shared" si="4"/>
        <v>1</v>
      </c>
      <c r="M212" s="237" t="s">
        <v>60</v>
      </c>
      <c r="N212" s="268"/>
      <c r="O212" s="185"/>
      <c r="P212" s="269"/>
      <c r="Q212" s="274" t="s">
        <v>915</v>
      </c>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0"/>
      <c r="AW212" s="130"/>
      <c r="AX212" s="130"/>
      <c r="AY212" s="130"/>
      <c r="AZ212" s="130"/>
      <c r="BA212" s="130"/>
      <c r="BB212" s="130"/>
      <c r="BC212" s="130"/>
      <c r="BD212" s="130"/>
      <c r="BE212" s="130"/>
      <c r="BF212" s="130"/>
      <c r="BG212" s="130"/>
      <c r="BH212" s="130"/>
      <c r="BI212" s="130"/>
      <c r="BJ212" s="130"/>
      <c r="BK212" s="130"/>
      <c r="BL212" s="130"/>
      <c r="BM212" s="130"/>
      <c r="BN212" s="130"/>
      <c r="BO212" s="130"/>
      <c r="BP212" s="130"/>
      <c r="BQ212" s="130"/>
      <c r="BR212" s="130"/>
      <c r="BS212" s="130"/>
      <c r="BT212" s="130"/>
      <c r="BU212" s="130"/>
      <c r="BV212" s="130"/>
      <c r="BW212" s="130"/>
      <c r="BX212" s="130"/>
      <c r="BY212" s="130"/>
      <c r="BZ212" s="130"/>
      <c r="CA212" s="130"/>
      <c r="CB212" s="130"/>
      <c r="CC212" s="130"/>
      <c r="CD212" s="130"/>
      <c r="CE212" s="130"/>
      <c r="CF212" s="130"/>
      <c r="CG212" s="130"/>
      <c r="CH212" s="130"/>
      <c r="CI212" s="130"/>
      <c r="CJ212" s="130"/>
      <c r="CK212" s="130"/>
      <c r="CL212" s="130"/>
      <c r="CM212" s="130"/>
      <c r="CN212" s="130"/>
      <c r="CO212" s="130"/>
      <c r="CP212" s="130"/>
      <c r="CQ212" s="130"/>
      <c r="CR212" s="130"/>
      <c r="CS212" s="130"/>
      <c r="CT212" s="130"/>
      <c r="CU212" s="130"/>
      <c r="CV212" s="130"/>
      <c r="CW212" s="130"/>
      <c r="CX212" s="130"/>
      <c r="CY212" s="130"/>
      <c r="CZ212" s="130"/>
      <c r="DA212" s="130"/>
      <c r="DB212" s="130"/>
      <c r="DC212" s="130"/>
      <c r="DD212" s="130"/>
      <c r="DE212" s="130"/>
      <c r="DF212" s="130"/>
      <c r="DG212" s="130"/>
      <c r="DH212" s="130"/>
      <c r="DI212" s="130"/>
      <c r="DJ212" s="130"/>
      <c r="DK212" s="130"/>
      <c r="DL212" s="130"/>
      <c r="DM212" s="130"/>
      <c r="DN212" s="130"/>
      <c r="DO212" s="130"/>
      <c r="DP212" s="130"/>
      <c r="DQ212" s="130"/>
      <c r="DR212" s="130"/>
      <c r="DS212" s="130"/>
      <c r="DT212" s="130"/>
      <c r="DU212" s="130"/>
      <c r="DV212" s="130"/>
      <c r="DW212" s="130"/>
      <c r="DX212" s="130"/>
      <c r="DY212" s="130"/>
      <c r="DZ212" s="130"/>
      <c r="EA212" s="130"/>
      <c r="EB212" s="130"/>
      <c r="EC212" s="130"/>
      <c r="ED212" s="130"/>
      <c r="EE212" s="130"/>
      <c r="EF212" s="130"/>
      <c r="EG212" s="130"/>
      <c r="EH212" s="130"/>
      <c r="EI212" s="130"/>
      <c r="EJ212" s="130"/>
      <c r="EK212" s="130"/>
      <c r="EL212" s="130"/>
      <c r="EM212" s="130"/>
      <c r="EN212" s="130"/>
      <c r="EO212" s="130"/>
      <c r="EP212" s="130"/>
      <c r="EQ212" s="130"/>
      <c r="ER212" s="130"/>
      <c r="ES212" s="130"/>
      <c r="ET212" s="130"/>
      <c r="EU212" s="130"/>
      <c r="EV212" s="130"/>
      <c r="EW212" s="130"/>
      <c r="EX212" s="130"/>
      <c r="EY212" s="130"/>
      <c r="EZ212" s="130"/>
      <c r="FA212" s="130"/>
      <c r="FB212" s="130"/>
      <c r="FC212" s="130"/>
      <c r="FD212" s="130"/>
      <c r="FE212" s="130"/>
      <c r="FF212" s="130"/>
      <c r="FG212" s="130"/>
      <c r="FH212" s="130"/>
      <c r="FI212" s="130"/>
      <c r="FJ212" s="130"/>
      <c r="FK212" s="130"/>
      <c r="FL212" s="130"/>
      <c r="FM212" s="130"/>
      <c r="FN212" s="130"/>
      <c r="FO212" s="130"/>
      <c r="FP212" s="130"/>
      <c r="FQ212" s="130"/>
      <c r="FR212" s="130"/>
      <c r="FS212" s="130"/>
      <c r="FT212" s="130"/>
      <c r="FU212" s="130"/>
      <c r="FV212" s="130"/>
      <c r="FW212" s="130"/>
      <c r="FX212" s="130"/>
      <c r="FY212" s="130"/>
      <c r="FZ212" s="130"/>
      <c r="GA212" s="130"/>
      <c r="GB212" s="130"/>
      <c r="GC212" s="130"/>
      <c r="GD212" s="130"/>
      <c r="GE212" s="130"/>
      <c r="GF212" s="130"/>
      <c r="GG212" s="130"/>
      <c r="GH212" s="130"/>
      <c r="GI212" s="130"/>
      <c r="GJ212" s="130"/>
      <c r="GK212" s="130"/>
      <c r="GL212" s="130"/>
      <c r="GM212" s="130"/>
      <c r="GN212" s="130"/>
      <c r="GO212" s="130"/>
      <c r="GP212" s="130"/>
      <c r="GQ212" s="130"/>
      <c r="GR212" s="130"/>
      <c r="GS212" s="130"/>
      <c r="GT212" s="130"/>
      <c r="GU212" s="130"/>
      <c r="GV212" s="130"/>
      <c r="GW212" s="130"/>
      <c r="GX212" s="130"/>
      <c r="GY212" s="130"/>
      <c r="GZ212" s="130"/>
      <c r="HA212" s="130"/>
      <c r="HB212" s="130"/>
      <c r="HC212" s="130"/>
      <c r="HD212" s="130"/>
      <c r="HE212" s="130"/>
      <c r="HF212" s="130"/>
      <c r="HG212" s="130"/>
      <c r="HH212" s="130"/>
      <c r="HI212" s="130"/>
      <c r="HJ212" s="130"/>
      <c r="HK212" s="130"/>
      <c r="HL212" s="130"/>
      <c r="HM212" s="130"/>
      <c r="HN212" s="130"/>
      <c r="HO212" s="130"/>
      <c r="HP212" s="130"/>
      <c r="HQ212" s="130"/>
      <c r="HR212" s="130"/>
      <c r="HS212" s="130"/>
      <c r="HT212" s="130"/>
      <c r="HU212" s="130"/>
      <c r="HV212" s="130"/>
      <c r="HW212" s="130"/>
      <c r="HX212" s="130"/>
      <c r="HY212" s="130"/>
      <c r="HZ212" s="130"/>
      <c r="IA212" s="130"/>
      <c r="IB212" s="130"/>
      <c r="IC212" s="130"/>
      <c r="ID212" s="130"/>
      <c r="IE212" s="130"/>
      <c r="IF212" s="130"/>
      <c r="IG212" s="130"/>
      <c r="IH212" s="130"/>
      <c r="II212" s="130"/>
    </row>
    <row r="213" s="218" customFormat="1" ht="51" customHeight="1" spans="1:243">
      <c r="A213" s="230" t="s">
        <v>920</v>
      </c>
      <c r="B213" s="237" t="s">
        <v>921</v>
      </c>
      <c r="C213" s="237" t="s">
        <v>25</v>
      </c>
      <c r="D213" s="237" t="s">
        <v>142</v>
      </c>
      <c r="E213" s="277" t="s">
        <v>922</v>
      </c>
      <c r="F213" s="288">
        <v>31.36</v>
      </c>
      <c r="G213" s="237" t="s">
        <v>923</v>
      </c>
      <c r="H213" s="280" t="s">
        <v>51</v>
      </c>
      <c r="I213" s="280" t="s">
        <v>307</v>
      </c>
      <c r="J213" s="247">
        <v>0</v>
      </c>
      <c r="K213" s="247">
        <v>0.06</v>
      </c>
      <c r="L213" s="247">
        <f t="shared" si="4"/>
        <v>0.06</v>
      </c>
      <c r="M213" s="237" t="s">
        <v>60</v>
      </c>
      <c r="N213" s="268"/>
      <c r="O213" s="185"/>
      <c r="P213" s="269"/>
      <c r="Q213" s="274" t="s">
        <v>915</v>
      </c>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c r="AU213" s="130"/>
      <c r="AV213" s="130"/>
      <c r="AW213" s="130"/>
      <c r="AX213" s="130"/>
      <c r="AY213" s="130"/>
      <c r="AZ213" s="130"/>
      <c r="BA213" s="130"/>
      <c r="BB213" s="130"/>
      <c r="BC213" s="130"/>
      <c r="BD213" s="130"/>
      <c r="BE213" s="130"/>
      <c r="BF213" s="130"/>
      <c r="BG213" s="130"/>
      <c r="BH213" s="130"/>
      <c r="BI213" s="130"/>
      <c r="BJ213" s="130"/>
      <c r="BK213" s="130"/>
      <c r="BL213" s="130"/>
      <c r="BM213" s="130"/>
      <c r="BN213" s="130"/>
      <c r="BO213" s="130"/>
      <c r="BP213" s="130"/>
      <c r="BQ213" s="130"/>
      <c r="BR213" s="130"/>
      <c r="BS213" s="130"/>
      <c r="BT213" s="130"/>
      <c r="BU213" s="130"/>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c r="CS213" s="130"/>
      <c r="CT213" s="130"/>
      <c r="CU213" s="130"/>
      <c r="CV213" s="130"/>
      <c r="CW213" s="130"/>
      <c r="CX213" s="130"/>
      <c r="CY213" s="130"/>
      <c r="CZ213" s="130"/>
      <c r="DA213" s="130"/>
      <c r="DB213" s="130"/>
      <c r="DC213" s="130"/>
      <c r="DD213" s="130"/>
      <c r="DE213" s="130"/>
      <c r="DF213" s="130"/>
      <c r="DG213" s="130"/>
      <c r="DH213" s="130"/>
      <c r="DI213" s="130"/>
      <c r="DJ213" s="130"/>
      <c r="DK213" s="130"/>
      <c r="DL213" s="130"/>
      <c r="DM213" s="130"/>
      <c r="DN213" s="130"/>
      <c r="DO213" s="130"/>
      <c r="DP213" s="130"/>
      <c r="DQ213" s="130"/>
      <c r="DR213" s="130"/>
      <c r="DS213" s="130"/>
      <c r="DT213" s="130"/>
      <c r="DU213" s="130"/>
      <c r="DV213" s="130"/>
      <c r="DW213" s="130"/>
      <c r="DX213" s="130"/>
      <c r="DY213" s="130"/>
      <c r="DZ213" s="130"/>
      <c r="EA213" s="130"/>
      <c r="EB213" s="130"/>
      <c r="EC213" s="130"/>
      <c r="ED213" s="130"/>
      <c r="EE213" s="130"/>
      <c r="EF213" s="130"/>
      <c r="EG213" s="130"/>
      <c r="EH213" s="130"/>
      <c r="EI213" s="130"/>
      <c r="EJ213" s="130"/>
      <c r="EK213" s="130"/>
      <c r="EL213" s="130"/>
      <c r="EM213" s="130"/>
      <c r="EN213" s="130"/>
      <c r="EO213" s="130"/>
      <c r="EP213" s="130"/>
      <c r="EQ213" s="130"/>
      <c r="ER213" s="130"/>
      <c r="ES213" s="130"/>
      <c r="ET213" s="130"/>
      <c r="EU213" s="130"/>
      <c r="EV213" s="130"/>
      <c r="EW213" s="130"/>
      <c r="EX213" s="130"/>
      <c r="EY213" s="130"/>
      <c r="EZ213" s="130"/>
      <c r="FA213" s="130"/>
      <c r="FB213" s="130"/>
      <c r="FC213" s="130"/>
      <c r="FD213" s="130"/>
      <c r="FE213" s="130"/>
      <c r="FF213" s="130"/>
      <c r="FG213" s="130"/>
      <c r="FH213" s="130"/>
      <c r="FI213" s="130"/>
      <c r="FJ213" s="130"/>
      <c r="FK213" s="130"/>
      <c r="FL213" s="130"/>
      <c r="FM213" s="130"/>
      <c r="FN213" s="130"/>
      <c r="FO213" s="130"/>
      <c r="FP213" s="130"/>
      <c r="FQ213" s="130"/>
      <c r="FR213" s="130"/>
      <c r="FS213" s="130"/>
      <c r="FT213" s="130"/>
      <c r="FU213" s="130"/>
      <c r="FV213" s="130"/>
      <c r="FW213" s="130"/>
      <c r="FX213" s="130"/>
      <c r="FY213" s="130"/>
      <c r="FZ213" s="130"/>
      <c r="GA213" s="130"/>
      <c r="GB213" s="130"/>
      <c r="GC213" s="130"/>
      <c r="GD213" s="130"/>
      <c r="GE213" s="130"/>
      <c r="GF213" s="130"/>
      <c r="GG213" s="130"/>
      <c r="GH213" s="130"/>
      <c r="GI213" s="130"/>
      <c r="GJ213" s="130"/>
      <c r="GK213" s="130"/>
      <c r="GL213" s="130"/>
      <c r="GM213" s="130"/>
      <c r="GN213" s="130"/>
      <c r="GO213" s="130"/>
      <c r="GP213" s="130"/>
      <c r="GQ213" s="130"/>
      <c r="GR213" s="130"/>
      <c r="GS213" s="130"/>
      <c r="GT213" s="130"/>
      <c r="GU213" s="130"/>
      <c r="GV213" s="130"/>
      <c r="GW213" s="130"/>
      <c r="GX213" s="130"/>
      <c r="GY213" s="130"/>
      <c r="GZ213" s="130"/>
      <c r="HA213" s="130"/>
      <c r="HB213" s="130"/>
      <c r="HC213" s="130"/>
      <c r="HD213" s="130"/>
      <c r="HE213" s="130"/>
      <c r="HF213" s="130"/>
      <c r="HG213" s="130"/>
      <c r="HH213" s="130"/>
      <c r="HI213" s="130"/>
      <c r="HJ213" s="130"/>
      <c r="HK213" s="130"/>
      <c r="HL213" s="130"/>
      <c r="HM213" s="130"/>
      <c r="HN213" s="130"/>
      <c r="HO213" s="130"/>
      <c r="HP213" s="130"/>
      <c r="HQ213" s="130"/>
      <c r="HR213" s="130"/>
      <c r="HS213" s="130"/>
      <c r="HT213" s="130"/>
      <c r="HU213" s="130"/>
      <c r="HV213" s="130"/>
      <c r="HW213" s="130"/>
      <c r="HX213" s="130"/>
      <c r="HY213" s="130"/>
      <c r="HZ213" s="130"/>
      <c r="IA213" s="130"/>
      <c r="IB213" s="130"/>
      <c r="IC213" s="130"/>
      <c r="ID213" s="130"/>
      <c r="IE213" s="130"/>
      <c r="IF213" s="130"/>
      <c r="IG213" s="130"/>
      <c r="IH213" s="130"/>
      <c r="II213" s="130"/>
    </row>
    <row r="214" s="218" customFormat="1" ht="67" customHeight="1" spans="1:243">
      <c r="A214" s="230" t="s">
        <v>924</v>
      </c>
      <c r="B214" s="237" t="s">
        <v>925</v>
      </c>
      <c r="C214" s="237" t="s">
        <v>25</v>
      </c>
      <c r="D214" s="237" t="s">
        <v>142</v>
      </c>
      <c r="E214" s="277" t="s">
        <v>926</v>
      </c>
      <c r="F214" s="288">
        <v>243.81</v>
      </c>
      <c r="G214" s="237" t="s">
        <v>726</v>
      </c>
      <c r="H214" s="280" t="s">
        <v>51</v>
      </c>
      <c r="I214" s="280" t="s">
        <v>927</v>
      </c>
      <c r="J214" s="247">
        <v>0</v>
      </c>
      <c r="K214" s="247">
        <v>0.7</v>
      </c>
      <c r="L214" s="247">
        <f t="shared" si="4"/>
        <v>0.7</v>
      </c>
      <c r="M214" s="237" t="s">
        <v>60</v>
      </c>
      <c r="N214" s="268"/>
      <c r="O214" s="185"/>
      <c r="P214" s="269"/>
      <c r="Q214" s="274" t="s">
        <v>915</v>
      </c>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BI214" s="130"/>
      <c r="BJ214" s="130"/>
      <c r="BK214" s="130"/>
      <c r="BL214" s="130"/>
      <c r="BM214" s="130"/>
      <c r="BN214" s="130"/>
      <c r="BO214" s="130"/>
      <c r="BP214" s="130"/>
      <c r="BQ214" s="130"/>
      <c r="BR214" s="130"/>
      <c r="BS214" s="130"/>
      <c r="BT214" s="130"/>
      <c r="BU214" s="130"/>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c r="DA214" s="130"/>
      <c r="DB214" s="130"/>
      <c r="DC214" s="130"/>
      <c r="DD214" s="130"/>
      <c r="DE214" s="130"/>
      <c r="DF214" s="130"/>
      <c r="DG214" s="130"/>
      <c r="DH214" s="130"/>
      <c r="DI214" s="130"/>
      <c r="DJ214" s="130"/>
      <c r="DK214" s="130"/>
      <c r="DL214" s="130"/>
      <c r="DM214" s="130"/>
      <c r="DN214" s="130"/>
      <c r="DO214" s="130"/>
      <c r="DP214" s="130"/>
      <c r="DQ214" s="130"/>
      <c r="DR214" s="130"/>
      <c r="DS214" s="130"/>
      <c r="DT214" s="130"/>
      <c r="DU214" s="130"/>
      <c r="DV214" s="130"/>
      <c r="DW214" s="130"/>
      <c r="DX214" s="130"/>
      <c r="DY214" s="130"/>
      <c r="DZ214" s="130"/>
      <c r="EA214" s="130"/>
      <c r="EB214" s="130"/>
      <c r="EC214" s="130"/>
      <c r="ED214" s="130"/>
      <c r="EE214" s="130"/>
      <c r="EF214" s="130"/>
      <c r="EG214" s="130"/>
      <c r="EH214" s="130"/>
      <c r="EI214" s="130"/>
      <c r="EJ214" s="130"/>
      <c r="EK214" s="130"/>
      <c r="EL214" s="130"/>
      <c r="EM214" s="130"/>
      <c r="EN214" s="130"/>
      <c r="EO214" s="130"/>
      <c r="EP214" s="130"/>
      <c r="EQ214" s="130"/>
      <c r="ER214" s="130"/>
      <c r="ES214" s="130"/>
      <c r="ET214" s="130"/>
      <c r="EU214" s="130"/>
      <c r="EV214" s="130"/>
      <c r="EW214" s="130"/>
      <c r="EX214" s="130"/>
      <c r="EY214" s="130"/>
      <c r="EZ214" s="130"/>
      <c r="FA214" s="130"/>
      <c r="FB214" s="130"/>
      <c r="FC214" s="130"/>
      <c r="FD214" s="130"/>
      <c r="FE214" s="130"/>
      <c r="FF214" s="130"/>
      <c r="FG214" s="130"/>
      <c r="FH214" s="130"/>
      <c r="FI214" s="130"/>
      <c r="FJ214" s="130"/>
      <c r="FK214" s="130"/>
      <c r="FL214" s="130"/>
      <c r="FM214" s="130"/>
      <c r="FN214" s="130"/>
      <c r="FO214" s="130"/>
      <c r="FP214" s="130"/>
      <c r="FQ214" s="130"/>
      <c r="FR214" s="130"/>
      <c r="FS214" s="130"/>
      <c r="FT214" s="130"/>
      <c r="FU214" s="130"/>
      <c r="FV214" s="130"/>
      <c r="FW214" s="130"/>
      <c r="FX214" s="130"/>
      <c r="FY214" s="130"/>
      <c r="FZ214" s="130"/>
      <c r="GA214" s="130"/>
      <c r="GB214" s="130"/>
      <c r="GC214" s="130"/>
      <c r="GD214" s="130"/>
      <c r="GE214" s="130"/>
      <c r="GF214" s="130"/>
      <c r="GG214" s="130"/>
      <c r="GH214" s="130"/>
      <c r="GI214" s="130"/>
      <c r="GJ214" s="130"/>
      <c r="GK214" s="130"/>
      <c r="GL214" s="130"/>
      <c r="GM214" s="130"/>
      <c r="GN214" s="130"/>
      <c r="GO214" s="130"/>
      <c r="GP214" s="130"/>
      <c r="GQ214" s="130"/>
      <c r="GR214" s="130"/>
      <c r="GS214" s="130"/>
      <c r="GT214" s="130"/>
      <c r="GU214" s="130"/>
      <c r="GV214" s="130"/>
      <c r="GW214" s="130"/>
      <c r="GX214" s="130"/>
      <c r="GY214" s="130"/>
      <c r="GZ214" s="130"/>
      <c r="HA214" s="130"/>
      <c r="HB214" s="130"/>
      <c r="HC214" s="130"/>
      <c r="HD214" s="130"/>
      <c r="HE214" s="130"/>
      <c r="HF214" s="130"/>
      <c r="HG214" s="130"/>
      <c r="HH214" s="130"/>
      <c r="HI214" s="130"/>
      <c r="HJ214" s="130"/>
      <c r="HK214" s="130"/>
      <c r="HL214" s="130"/>
      <c r="HM214" s="130"/>
      <c r="HN214" s="130"/>
      <c r="HO214" s="130"/>
      <c r="HP214" s="130"/>
      <c r="HQ214" s="130"/>
      <c r="HR214" s="130"/>
      <c r="HS214" s="130"/>
      <c r="HT214" s="130"/>
      <c r="HU214" s="130"/>
      <c r="HV214" s="130"/>
      <c r="HW214" s="130"/>
      <c r="HX214" s="130"/>
      <c r="HY214" s="130"/>
      <c r="HZ214" s="130"/>
      <c r="IA214" s="130"/>
      <c r="IB214" s="130"/>
      <c r="IC214" s="130"/>
      <c r="ID214" s="130"/>
      <c r="IE214" s="130"/>
      <c r="IF214" s="130"/>
      <c r="IG214" s="130"/>
      <c r="IH214" s="130"/>
      <c r="II214" s="130"/>
    </row>
    <row r="215" s="218" customFormat="1" ht="56" customHeight="1" spans="1:243">
      <c r="A215" s="230" t="s">
        <v>928</v>
      </c>
      <c r="B215" s="237" t="s">
        <v>929</v>
      </c>
      <c r="C215" s="237" t="s">
        <v>25</v>
      </c>
      <c r="D215" s="237" t="s">
        <v>142</v>
      </c>
      <c r="E215" s="277" t="s">
        <v>307</v>
      </c>
      <c r="F215" s="288" t="s">
        <v>307</v>
      </c>
      <c r="G215" s="237" t="s">
        <v>307</v>
      </c>
      <c r="H215" s="280" t="s">
        <v>51</v>
      </c>
      <c r="I215" s="280" t="s">
        <v>307</v>
      </c>
      <c r="J215" s="247">
        <v>0</v>
      </c>
      <c r="K215" s="247">
        <v>4.96</v>
      </c>
      <c r="L215" s="247">
        <f t="shared" si="4"/>
        <v>4.96</v>
      </c>
      <c r="M215" s="237" t="s">
        <v>60</v>
      </c>
      <c r="N215" s="268"/>
      <c r="O215" s="185"/>
      <c r="P215" s="269"/>
      <c r="Q215" s="274" t="s">
        <v>915</v>
      </c>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BI215" s="130"/>
      <c r="BJ215" s="130"/>
      <c r="BK215" s="130"/>
      <c r="BL215" s="130"/>
      <c r="BM215" s="130"/>
      <c r="BN215" s="130"/>
      <c r="BO215" s="130"/>
      <c r="BP215" s="130"/>
      <c r="BQ215" s="130"/>
      <c r="BR215" s="130"/>
      <c r="BS215" s="130"/>
      <c r="BT215" s="130"/>
      <c r="BU215" s="130"/>
      <c r="BV215" s="130"/>
      <c r="BW215" s="130"/>
      <c r="BX215" s="130"/>
      <c r="BY215" s="130"/>
      <c r="BZ215" s="130"/>
      <c r="CA215" s="130"/>
      <c r="CB215" s="130"/>
      <c r="CC215" s="130"/>
      <c r="CD215" s="130"/>
      <c r="CE215" s="130"/>
      <c r="CF215" s="130"/>
      <c r="CG215" s="130"/>
      <c r="CH215" s="130"/>
      <c r="CI215" s="130"/>
      <c r="CJ215" s="130"/>
      <c r="CK215" s="130"/>
      <c r="CL215" s="130"/>
      <c r="CM215" s="130"/>
      <c r="CN215" s="130"/>
      <c r="CO215" s="130"/>
      <c r="CP215" s="130"/>
      <c r="CQ215" s="130"/>
      <c r="CR215" s="130"/>
      <c r="CS215" s="130"/>
      <c r="CT215" s="130"/>
      <c r="CU215" s="130"/>
      <c r="CV215" s="130"/>
      <c r="CW215" s="130"/>
      <c r="CX215" s="130"/>
      <c r="CY215" s="130"/>
      <c r="CZ215" s="130"/>
      <c r="DA215" s="130"/>
      <c r="DB215" s="130"/>
      <c r="DC215" s="130"/>
      <c r="DD215" s="130"/>
      <c r="DE215" s="130"/>
      <c r="DF215" s="130"/>
      <c r="DG215" s="130"/>
      <c r="DH215" s="130"/>
      <c r="DI215" s="130"/>
      <c r="DJ215" s="130"/>
      <c r="DK215" s="130"/>
      <c r="DL215" s="130"/>
      <c r="DM215" s="130"/>
      <c r="DN215" s="130"/>
      <c r="DO215" s="130"/>
      <c r="DP215" s="130"/>
      <c r="DQ215" s="130"/>
      <c r="DR215" s="130"/>
      <c r="DS215" s="130"/>
      <c r="DT215" s="130"/>
      <c r="DU215" s="130"/>
      <c r="DV215" s="130"/>
      <c r="DW215" s="130"/>
      <c r="DX215" s="130"/>
      <c r="DY215" s="130"/>
      <c r="DZ215" s="130"/>
      <c r="EA215" s="130"/>
      <c r="EB215" s="130"/>
      <c r="EC215" s="130"/>
      <c r="ED215" s="130"/>
      <c r="EE215" s="130"/>
      <c r="EF215" s="130"/>
      <c r="EG215" s="130"/>
      <c r="EH215" s="130"/>
      <c r="EI215" s="130"/>
      <c r="EJ215" s="130"/>
      <c r="EK215" s="130"/>
      <c r="EL215" s="130"/>
      <c r="EM215" s="130"/>
      <c r="EN215" s="130"/>
      <c r="EO215" s="130"/>
      <c r="EP215" s="130"/>
      <c r="EQ215" s="130"/>
      <c r="ER215" s="130"/>
      <c r="ES215" s="130"/>
      <c r="ET215" s="130"/>
      <c r="EU215" s="130"/>
      <c r="EV215" s="130"/>
      <c r="EW215" s="130"/>
      <c r="EX215" s="130"/>
      <c r="EY215" s="130"/>
      <c r="EZ215" s="130"/>
      <c r="FA215" s="130"/>
      <c r="FB215" s="130"/>
      <c r="FC215" s="130"/>
      <c r="FD215" s="130"/>
      <c r="FE215" s="130"/>
      <c r="FF215" s="130"/>
      <c r="FG215" s="130"/>
      <c r="FH215" s="130"/>
      <c r="FI215" s="130"/>
      <c r="FJ215" s="130"/>
      <c r="FK215" s="130"/>
      <c r="FL215" s="130"/>
      <c r="FM215" s="130"/>
      <c r="FN215" s="130"/>
      <c r="FO215" s="130"/>
      <c r="FP215" s="130"/>
      <c r="FQ215" s="130"/>
      <c r="FR215" s="130"/>
      <c r="FS215" s="130"/>
      <c r="FT215" s="130"/>
      <c r="FU215" s="130"/>
      <c r="FV215" s="130"/>
      <c r="FW215" s="130"/>
      <c r="FX215" s="130"/>
      <c r="FY215" s="130"/>
      <c r="FZ215" s="130"/>
      <c r="GA215" s="130"/>
      <c r="GB215" s="130"/>
      <c r="GC215" s="130"/>
      <c r="GD215" s="130"/>
      <c r="GE215" s="130"/>
      <c r="GF215" s="130"/>
      <c r="GG215" s="130"/>
      <c r="GH215" s="130"/>
      <c r="GI215" s="130"/>
      <c r="GJ215" s="130"/>
      <c r="GK215" s="130"/>
      <c r="GL215" s="130"/>
      <c r="GM215" s="130"/>
      <c r="GN215" s="130"/>
      <c r="GO215" s="130"/>
      <c r="GP215" s="130"/>
      <c r="GQ215" s="130"/>
      <c r="GR215" s="130"/>
      <c r="GS215" s="130"/>
      <c r="GT215" s="130"/>
      <c r="GU215" s="130"/>
      <c r="GV215" s="130"/>
      <c r="GW215" s="130"/>
      <c r="GX215" s="130"/>
      <c r="GY215" s="130"/>
      <c r="GZ215" s="130"/>
      <c r="HA215" s="130"/>
      <c r="HB215" s="130"/>
      <c r="HC215" s="130"/>
      <c r="HD215" s="130"/>
      <c r="HE215" s="130"/>
      <c r="HF215" s="130"/>
      <c r="HG215" s="130"/>
      <c r="HH215" s="130"/>
      <c r="HI215" s="130"/>
      <c r="HJ215" s="130"/>
      <c r="HK215" s="130"/>
      <c r="HL215" s="130"/>
      <c r="HM215" s="130"/>
      <c r="HN215" s="130"/>
      <c r="HO215" s="130"/>
      <c r="HP215" s="130"/>
      <c r="HQ215" s="130"/>
      <c r="HR215" s="130"/>
      <c r="HS215" s="130"/>
      <c r="HT215" s="130"/>
      <c r="HU215" s="130"/>
      <c r="HV215" s="130"/>
      <c r="HW215" s="130"/>
      <c r="HX215" s="130"/>
      <c r="HY215" s="130"/>
      <c r="HZ215" s="130"/>
      <c r="IA215" s="130"/>
      <c r="IB215" s="130"/>
      <c r="IC215" s="130"/>
      <c r="ID215" s="130"/>
      <c r="IE215" s="130"/>
      <c r="IF215" s="130"/>
      <c r="IG215" s="130"/>
      <c r="IH215" s="130"/>
      <c r="II215" s="130"/>
    </row>
    <row r="216" s="220" customFormat="1" ht="68" customHeight="1" spans="1:243">
      <c r="A216" s="230" t="s">
        <v>930</v>
      </c>
      <c r="B216" s="237" t="s">
        <v>931</v>
      </c>
      <c r="C216" s="237" t="s">
        <v>25</v>
      </c>
      <c r="D216" s="237" t="s">
        <v>56</v>
      </c>
      <c r="E216" s="277" t="s">
        <v>932</v>
      </c>
      <c r="F216" s="288">
        <v>438.59</v>
      </c>
      <c r="G216" s="237" t="s">
        <v>114</v>
      </c>
      <c r="H216" s="280" t="s">
        <v>51</v>
      </c>
      <c r="I216" s="280" t="s">
        <v>933</v>
      </c>
      <c r="J216" s="247">
        <v>65.58</v>
      </c>
      <c r="K216" s="247">
        <v>0</v>
      </c>
      <c r="L216" s="247">
        <f t="shared" si="4"/>
        <v>-65.58</v>
      </c>
      <c r="M216" s="237" t="s">
        <v>92</v>
      </c>
      <c r="N216" s="268"/>
      <c r="O216" s="185"/>
      <c r="P216" s="304"/>
      <c r="Q216" s="274"/>
      <c r="R216" s="309"/>
      <c r="S216" s="309"/>
      <c r="T216" s="309"/>
      <c r="U216" s="309"/>
      <c r="V216" s="309"/>
      <c r="W216" s="309"/>
      <c r="X216" s="309"/>
      <c r="Y216" s="309"/>
      <c r="Z216" s="309"/>
      <c r="AA216" s="309"/>
      <c r="AB216" s="309"/>
      <c r="AC216" s="309"/>
      <c r="AD216" s="309"/>
      <c r="AE216" s="309"/>
      <c r="AF216" s="309"/>
      <c r="AG216" s="309"/>
      <c r="AH216" s="309"/>
      <c r="AI216" s="309"/>
      <c r="AJ216" s="309"/>
      <c r="AK216" s="309"/>
      <c r="AL216" s="309"/>
      <c r="AM216" s="309"/>
      <c r="AN216" s="309"/>
      <c r="AO216" s="309"/>
      <c r="AP216" s="309"/>
      <c r="AQ216" s="309"/>
      <c r="AR216" s="309"/>
      <c r="AS216" s="309"/>
      <c r="AT216" s="309"/>
      <c r="AU216" s="309"/>
      <c r="AV216" s="309"/>
      <c r="AW216" s="309"/>
      <c r="AX216" s="309"/>
      <c r="AY216" s="309"/>
      <c r="AZ216" s="309"/>
      <c r="BA216" s="309"/>
      <c r="BB216" s="309"/>
      <c r="BC216" s="309"/>
      <c r="BD216" s="309"/>
      <c r="BE216" s="309"/>
      <c r="BF216" s="309"/>
      <c r="BG216" s="309"/>
      <c r="BH216" s="309"/>
      <c r="BI216" s="309"/>
      <c r="BJ216" s="309"/>
      <c r="BK216" s="309"/>
      <c r="BL216" s="309"/>
      <c r="BM216" s="309"/>
      <c r="BN216" s="309"/>
      <c r="BO216" s="309"/>
      <c r="BP216" s="309"/>
      <c r="BQ216" s="309"/>
      <c r="BR216" s="309"/>
      <c r="BS216" s="309"/>
      <c r="BT216" s="309"/>
      <c r="BU216" s="309"/>
      <c r="BV216" s="309"/>
      <c r="BW216" s="309"/>
      <c r="BX216" s="309"/>
      <c r="BY216" s="309"/>
      <c r="BZ216" s="309"/>
      <c r="CA216" s="309"/>
      <c r="CB216" s="309"/>
      <c r="CC216" s="309"/>
      <c r="CD216" s="309"/>
      <c r="CE216" s="309"/>
      <c r="CF216" s="309"/>
      <c r="CG216" s="309"/>
      <c r="CH216" s="309"/>
      <c r="CI216" s="309"/>
      <c r="CJ216" s="309"/>
      <c r="CK216" s="309"/>
      <c r="CL216" s="309"/>
      <c r="CM216" s="309"/>
      <c r="CN216" s="309"/>
      <c r="CO216" s="309"/>
      <c r="CP216" s="309"/>
      <c r="CQ216" s="309"/>
      <c r="CR216" s="309"/>
      <c r="CS216" s="309"/>
      <c r="CT216" s="309"/>
      <c r="CU216" s="309"/>
      <c r="CV216" s="309"/>
      <c r="CW216" s="309"/>
      <c r="CX216" s="309"/>
      <c r="CY216" s="309"/>
      <c r="CZ216" s="309"/>
      <c r="DA216" s="309"/>
      <c r="DB216" s="309"/>
      <c r="DC216" s="309"/>
      <c r="DD216" s="309"/>
      <c r="DE216" s="309"/>
      <c r="DF216" s="309"/>
      <c r="DG216" s="309"/>
      <c r="DH216" s="309"/>
      <c r="DI216" s="309"/>
      <c r="DJ216" s="309"/>
      <c r="DK216" s="309"/>
      <c r="DL216" s="309"/>
      <c r="DM216" s="309"/>
      <c r="DN216" s="309"/>
      <c r="DO216" s="309"/>
      <c r="DP216" s="309"/>
      <c r="DQ216" s="309"/>
      <c r="DR216" s="309"/>
      <c r="DS216" s="309"/>
      <c r="DT216" s="309"/>
      <c r="DU216" s="309"/>
      <c r="DV216" s="309"/>
      <c r="DW216" s="309"/>
      <c r="DX216" s="309"/>
      <c r="DY216" s="309"/>
      <c r="DZ216" s="309"/>
      <c r="EA216" s="309"/>
      <c r="EB216" s="309"/>
      <c r="EC216" s="309"/>
      <c r="ED216" s="309"/>
      <c r="EE216" s="309"/>
      <c r="EF216" s="309"/>
      <c r="EG216" s="309"/>
      <c r="EH216" s="309"/>
      <c r="EI216" s="309"/>
      <c r="EJ216" s="309"/>
      <c r="EK216" s="309"/>
      <c r="EL216" s="309"/>
      <c r="EM216" s="309"/>
      <c r="EN216" s="309"/>
      <c r="EO216" s="309"/>
      <c r="EP216" s="309"/>
      <c r="EQ216" s="309"/>
      <c r="ER216" s="309"/>
      <c r="ES216" s="309"/>
      <c r="ET216" s="309"/>
      <c r="EU216" s="309"/>
      <c r="EV216" s="309"/>
      <c r="EW216" s="309"/>
      <c r="EX216" s="309"/>
      <c r="EY216" s="309"/>
      <c r="EZ216" s="309"/>
      <c r="FA216" s="309"/>
      <c r="FB216" s="309"/>
      <c r="FC216" s="309"/>
      <c r="FD216" s="309"/>
      <c r="FE216" s="309"/>
      <c r="FF216" s="309"/>
      <c r="FG216" s="309"/>
      <c r="FH216" s="309"/>
      <c r="FI216" s="309"/>
      <c r="FJ216" s="309"/>
      <c r="FK216" s="309"/>
      <c r="FL216" s="309"/>
      <c r="FM216" s="309"/>
      <c r="FN216" s="309"/>
      <c r="FO216" s="309"/>
      <c r="FP216" s="309"/>
      <c r="FQ216" s="309"/>
      <c r="FR216" s="309"/>
      <c r="FS216" s="309"/>
      <c r="FT216" s="309"/>
      <c r="FU216" s="309"/>
      <c r="FV216" s="309"/>
      <c r="FW216" s="309"/>
      <c r="FX216" s="309"/>
      <c r="FY216" s="309"/>
      <c r="FZ216" s="309"/>
      <c r="GA216" s="309"/>
      <c r="GB216" s="309"/>
      <c r="GC216" s="309"/>
      <c r="GD216" s="309"/>
      <c r="GE216" s="309"/>
      <c r="GF216" s="309"/>
      <c r="GG216" s="309"/>
      <c r="GH216" s="309"/>
      <c r="GI216" s="309"/>
      <c r="GJ216" s="309"/>
      <c r="GK216" s="309"/>
      <c r="GL216" s="309"/>
      <c r="GM216" s="309"/>
      <c r="GN216" s="309"/>
      <c r="GO216" s="309"/>
      <c r="GP216" s="309"/>
      <c r="GQ216" s="309"/>
      <c r="GR216" s="309"/>
      <c r="GS216" s="309"/>
      <c r="GT216" s="309"/>
      <c r="GU216" s="309"/>
      <c r="GV216" s="309"/>
      <c r="GW216" s="309"/>
      <c r="GX216" s="309"/>
      <c r="GY216" s="309"/>
      <c r="GZ216" s="309"/>
      <c r="HA216" s="309"/>
      <c r="HB216" s="309"/>
      <c r="HC216" s="309"/>
      <c r="HD216" s="309"/>
      <c r="HE216" s="309"/>
      <c r="HF216" s="309"/>
      <c r="HG216" s="309"/>
      <c r="HH216" s="309"/>
      <c r="HI216" s="309"/>
      <c r="HJ216" s="309"/>
      <c r="HK216" s="309"/>
      <c r="HL216" s="309"/>
      <c r="HM216" s="309"/>
      <c r="HN216" s="309"/>
      <c r="HO216" s="309"/>
      <c r="HP216" s="309"/>
      <c r="HQ216" s="309"/>
      <c r="HR216" s="309"/>
      <c r="HS216" s="309"/>
      <c r="HT216" s="309"/>
      <c r="HU216" s="309"/>
      <c r="HV216" s="309"/>
      <c r="HW216" s="309"/>
      <c r="HX216" s="309"/>
      <c r="HY216" s="309"/>
      <c r="HZ216" s="309"/>
      <c r="IA216" s="309"/>
      <c r="IB216" s="309"/>
      <c r="IC216" s="309"/>
      <c r="ID216" s="309"/>
      <c r="IE216" s="309"/>
      <c r="IF216" s="309"/>
      <c r="IG216" s="309"/>
      <c r="IH216" s="309"/>
      <c r="II216" s="309"/>
    </row>
    <row r="217" s="220" customFormat="1" ht="56" customHeight="1" spans="1:243">
      <c r="A217" s="230" t="s">
        <v>934</v>
      </c>
      <c r="B217" s="237" t="s">
        <v>935</v>
      </c>
      <c r="C217" s="237" t="s">
        <v>25</v>
      </c>
      <c r="D217" s="237" t="s">
        <v>56</v>
      </c>
      <c r="E217" s="277" t="s">
        <v>936</v>
      </c>
      <c r="F217" s="288">
        <v>236.23</v>
      </c>
      <c r="G217" s="237" t="s">
        <v>58</v>
      </c>
      <c r="H217" s="280" t="s">
        <v>51</v>
      </c>
      <c r="I217" s="280" t="s">
        <v>937</v>
      </c>
      <c r="J217" s="247">
        <v>41.87</v>
      </c>
      <c r="K217" s="247">
        <v>0</v>
      </c>
      <c r="L217" s="247">
        <f t="shared" si="4"/>
        <v>-41.87</v>
      </c>
      <c r="M217" s="237" t="s">
        <v>104</v>
      </c>
      <c r="N217" s="268"/>
      <c r="O217" s="185"/>
      <c r="P217" s="304"/>
      <c r="Q217" s="274"/>
      <c r="R217" s="309"/>
      <c r="S217" s="309"/>
      <c r="T217" s="309"/>
      <c r="U217" s="309"/>
      <c r="V217" s="309"/>
      <c r="W217" s="309"/>
      <c r="X217" s="309"/>
      <c r="Y217" s="309"/>
      <c r="Z217" s="309"/>
      <c r="AA217" s="309"/>
      <c r="AB217" s="309"/>
      <c r="AC217" s="309"/>
      <c r="AD217" s="309"/>
      <c r="AE217" s="309"/>
      <c r="AF217" s="309"/>
      <c r="AG217" s="309"/>
      <c r="AH217" s="309"/>
      <c r="AI217" s="309"/>
      <c r="AJ217" s="309"/>
      <c r="AK217" s="309"/>
      <c r="AL217" s="309"/>
      <c r="AM217" s="309"/>
      <c r="AN217" s="309"/>
      <c r="AO217" s="309"/>
      <c r="AP217" s="309"/>
      <c r="AQ217" s="309"/>
      <c r="AR217" s="309"/>
      <c r="AS217" s="309"/>
      <c r="AT217" s="309"/>
      <c r="AU217" s="309"/>
      <c r="AV217" s="309"/>
      <c r="AW217" s="309"/>
      <c r="AX217" s="309"/>
      <c r="AY217" s="309"/>
      <c r="AZ217" s="309"/>
      <c r="BA217" s="309"/>
      <c r="BB217" s="309"/>
      <c r="BC217" s="309"/>
      <c r="BD217" s="309"/>
      <c r="BE217" s="309"/>
      <c r="BF217" s="309"/>
      <c r="BG217" s="309"/>
      <c r="BH217" s="309"/>
      <c r="BI217" s="309"/>
      <c r="BJ217" s="309"/>
      <c r="BK217" s="309"/>
      <c r="BL217" s="309"/>
      <c r="BM217" s="309"/>
      <c r="BN217" s="309"/>
      <c r="BO217" s="309"/>
      <c r="BP217" s="309"/>
      <c r="BQ217" s="309"/>
      <c r="BR217" s="309"/>
      <c r="BS217" s="309"/>
      <c r="BT217" s="309"/>
      <c r="BU217" s="309"/>
      <c r="BV217" s="309"/>
      <c r="BW217" s="309"/>
      <c r="BX217" s="309"/>
      <c r="BY217" s="309"/>
      <c r="BZ217" s="309"/>
      <c r="CA217" s="309"/>
      <c r="CB217" s="309"/>
      <c r="CC217" s="309"/>
      <c r="CD217" s="309"/>
      <c r="CE217" s="309"/>
      <c r="CF217" s="309"/>
      <c r="CG217" s="309"/>
      <c r="CH217" s="309"/>
      <c r="CI217" s="309"/>
      <c r="CJ217" s="309"/>
      <c r="CK217" s="309"/>
      <c r="CL217" s="309"/>
      <c r="CM217" s="309"/>
      <c r="CN217" s="309"/>
      <c r="CO217" s="309"/>
      <c r="CP217" s="309"/>
      <c r="CQ217" s="309"/>
      <c r="CR217" s="309"/>
      <c r="CS217" s="309"/>
      <c r="CT217" s="309"/>
      <c r="CU217" s="309"/>
      <c r="CV217" s="309"/>
      <c r="CW217" s="309"/>
      <c r="CX217" s="309"/>
      <c r="CY217" s="309"/>
      <c r="CZ217" s="309"/>
      <c r="DA217" s="309"/>
      <c r="DB217" s="309"/>
      <c r="DC217" s="309"/>
      <c r="DD217" s="309"/>
      <c r="DE217" s="309"/>
      <c r="DF217" s="309"/>
      <c r="DG217" s="309"/>
      <c r="DH217" s="309"/>
      <c r="DI217" s="309"/>
      <c r="DJ217" s="309"/>
      <c r="DK217" s="309"/>
      <c r="DL217" s="309"/>
      <c r="DM217" s="309"/>
      <c r="DN217" s="309"/>
      <c r="DO217" s="309"/>
      <c r="DP217" s="309"/>
      <c r="DQ217" s="309"/>
      <c r="DR217" s="309"/>
      <c r="DS217" s="309"/>
      <c r="DT217" s="309"/>
      <c r="DU217" s="309"/>
      <c r="DV217" s="309"/>
      <c r="DW217" s="309"/>
      <c r="DX217" s="309"/>
      <c r="DY217" s="309"/>
      <c r="DZ217" s="309"/>
      <c r="EA217" s="309"/>
      <c r="EB217" s="309"/>
      <c r="EC217" s="309"/>
      <c r="ED217" s="309"/>
      <c r="EE217" s="309"/>
      <c r="EF217" s="309"/>
      <c r="EG217" s="309"/>
      <c r="EH217" s="309"/>
      <c r="EI217" s="309"/>
      <c r="EJ217" s="309"/>
      <c r="EK217" s="309"/>
      <c r="EL217" s="309"/>
      <c r="EM217" s="309"/>
      <c r="EN217" s="309"/>
      <c r="EO217" s="309"/>
      <c r="EP217" s="309"/>
      <c r="EQ217" s="309"/>
      <c r="ER217" s="309"/>
      <c r="ES217" s="309"/>
      <c r="ET217" s="309"/>
      <c r="EU217" s="309"/>
      <c r="EV217" s="309"/>
      <c r="EW217" s="309"/>
      <c r="EX217" s="309"/>
      <c r="EY217" s="309"/>
      <c r="EZ217" s="309"/>
      <c r="FA217" s="309"/>
      <c r="FB217" s="309"/>
      <c r="FC217" s="309"/>
      <c r="FD217" s="309"/>
      <c r="FE217" s="309"/>
      <c r="FF217" s="309"/>
      <c r="FG217" s="309"/>
      <c r="FH217" s="309"/>
      <c r="FI217" s="309"/>
      <c r="FJ217" s="309"/>
      <c r="FK217" s="309"/>
      <c r="FL217" s="309"/>
      <c r="FM217" s="309"/>
      <c r="FN217" s="309"/>
      <c r="FO217" s="309"/>
      <c r="FP217" s="309"/>
      <c r="FQ217" s="309"/>
      <c r="FR217" s="309"/>
      <c r="FS217" s="309"/>
      <c r="FT217" s="309"/>
      <c r="FU217" s="309"/>
      <c r="FV217" s="309"/>
      <c r="FW217" s="309"/>
      <c r="FX217" s="309"/>
      <c r="FY217" s="309"/>
      <c r="FZ217" s="309"/>
      <c r="GA217" s="309"/>
      <c r="GB217" s="309"/>
      <c r="GC217" s="309"/>
      <c r="GD217" s="309"/>
      <c r="GE217" s="309"/>
      <c r="GF217" s="309"/>
      <c r="GG217" s="309"/>
      <c r="GH217" s="309"/>
      <c r="GI217" s="309"/>
      <c r="GJ217" s="309"/>
      <c r="GK217" s="309"/>
      <c r="GL217" s="309"/>
      <c r="GM217" s="309"/>
      <c r="GN217" s="309"/>
      <c r="GO217" s="309"/>
      <c r="GP217" s="309"/>
      <c r="GQ217" s="309"/>
      <c r="GR217" s="309"/>
      <c r="GS217" s="309"/>
      <c r="GT217" s="309"/>
      <c r="GU217" s="309"/>
      <c r="GV217" s="309"/>
      <c r="GW217" s="309"/>
      <c r="GX217" s="309"/>
      <c r="GY217" s="309"/>
      <c r="GZ217" s="309"/>
      <c r="HA217" s="309"/>
      <c r="HB217" s="309"/>
      <c r="HC217" s="309"/>
      <c r="HD217" s="309"/>
      <c r="HE217" s="309"/>
      <c r="HF217" s="309"/>
      <c r="HG217" s="309"/>
      <c r="HH217" s="309"/>
      <c r="HI217" s="309"/>
      <c r="HJ217" s="309"/>
      <c r="HK217" s="309"/>
      <c r="HL217" s="309"/>
      <c r="HM217" s="309"/>
      <c r="HN217" s="309"/>
      <c r="HO217" s="309"/>
      <c r="HP217" s="309"/>
      <c r="HQ217" s="309"/>
      <c r="HR217" s="309"/>
      <c r="HS217" s="309"/>
      <c r="HT217" s="309"/>
      <c r="HU217" s="309"/>
      <c r="HV217" s="309"/>
      <c r="HW217" s="309"/>
      <c r="HX217" s="309"/>
      <c r="HY217" s="309"/>
      <c r="HZ217" s="309"/>
      <c r="IA217" s="309"/>
      <c r="IB217" s="309"/>
      <c r="IC217" s="309"/>
      <c r="ID217" s="309"/>
      <c r="IE217" s="309"/>
      <c r="IF217" s="309"/>
      <c r="IG217" s="309"/>
      <c r="IH217" s="309"/>
      <c r="II217" s="309"/>
    </row>
    <row r="218" s="220" customFormat="1" ht="56" customHeight="1" spans="1:243">
      <c r="A218" s="230" t="s">
        <v>938</v>
      </c>
      <c r="B218" s="237" t="s">
        <v>939</v>
      </c>
      <c r="C218" s="237" t="s">
        <v>25</v>
      </c>
      <c r="D218" s="237" t="s">
        <v>56</v>
      </c>
      <c r="E218" s="277" t="s">
        <v>940</v>
      </c>
      <c r="F218" s="288">
        <v>238.39</v>
      </c>
      <c r="G218" s="237" t="s">
        <v>58</v>
      </c>
      <c r="H218" s="280" t="s">
        <v>51</v>
      </c>
      <c r="I218" s="280" t="s">
        <v>941</v>
      </c>
      <c r="J218" s="247">
        <v>32.51</v>
      </c>
      <c r="K218" s="247">
        <v>0</v>
      </c>
      <c r="L218" s="247">
        <f t="shared" si="4"/>
        <v>-32.51</v>
      </c>
      <c r="M218" s="237" t="s">
        <v>104</v>
      </c>
      <c r="N218" s="268"/>
      <c r="O218" s="185"/>
      <c r="P218" s="304"/>
      <c r="Q218" s="274"/>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9"/>
      <c r="AR218" s="309"/>
      <c r="AS218" s="309"/>
      <c r="AT218" s="309"/>
      <c r="AU218" s="309"/>
      <c r="AV218" s="309"/>
      <c r="AW218" s="309"/>
      <c r="AX218" s="309"/>
      <c r="AY218" s="309"/>
      <c r="AZ218" s="309"/>
      <c r="BA218" s="309"/>
      <c r="BB218" s="309"/>
      <c r="BC218" s="309"/>
      <c r="BD218" s="309"/>
      <c r="BE218" s="309"/>
      <c r="BF218" s="309"/>
      <c r="BG218" s="309"/>
      <c r="BH218" s="309"/>
      <c r="BI218" s="309"/>
      <c r="BJ218" s="309"/>
      <c r="BK218" s="309"/>
      <c r="BL218" s="309"/>
      <c r="BM218" s="309"/>
      <c r="BN218" s="309"/>
      <c r="BO218" s="309"/>
      <c r="BP218" s="309"/>
      <c r="BQ218" s="309"/>
      <c r="BR218" s="309"/>
      <c r="BS218" s="309"/>
      <c r="BT218" s="309"/>
      <c r="BU218" s="309"/>
      <c r="BV218" s="309"/>
      <c r="BW218" s="309"/>
      <c r="BX218" s="309"/>
      <c r="BY218" s="309"/>
      <c r="BZ218" s="309"/>
      <c r="CA218" s="309"/>
      <c r="CB218" s="309"/>
      <c r="CC218" s="309"/>
      <c r="CD218" s="309"/>
      <c r="CE218" s="309"/>
      <c r="CF218" s="309"/>
      <c r="CG218" s="309"/>
      <c r="CH218" s="309"/>
      <c r="CI218" s="309"/>
      <c r="CJ218" s="309"/>
      <c r="CK218" s="309"/>
      <c r="CL218" s="309"/>
      <c r="CM218" s="309"/>
      <c r="CN218" s="309"/>
      <c r="CO218" s="309"/>
      <c r="CP218" s="309"/>
      <c r="CQ218" s="309"/>
      <c r="CR218" s="309"/>
      <c r="CS218" s="309"/>
      <c r="CT218" s="309"/>
      <c r="CU218" s="309"/>
      <c r="CV218" s="309"/>
      <c r="CW218" s="309"/>
      <c r="CX218" s="309"/>
      <c r="CY218" s="309"/>
      <c r="CZ218" s="309"/>
      <c r="DA218" s="309"/>
      <c r="DB218" s="309"/>
      <c r="DC218" s="309"/>
      <c r="DD218" s="309"/>
      <c r="DE218" s="309"/>
      <c r="DF218" s="309"/>
      <c r="DG218" s="309"/>
      <c r="DH218" s="309"/>
      <c r="DI218" s="309"/>
      <c r="DJ218" s="309"/>
      <c r="DK218" s="309"/>
      <c r="DL218" s="309"/>
      <c r="DM218" s="309"/>
      <c r="DN218" s="309"/>
      <c r="DO218" s="309"/>
      <c r="DP218" s="309"/>
      <c r="DQ218" s="309"/>
      <c r="DR218" s="309"/>
      <c r="DS218" s="309"/>
      <c r="DT218" s="309"/>
      <c r="DU218" s="309"/>
      <c r="DV218" s="309"/>
      <c r="DW218" s="309"/>
      <c r="DX218" s="309"/>
      <c r="DY218" s="309"/>
      <c r="DZ218" s="309"/>
      <c r="EA218" s="309"/>
      <c r="EB218" s="309"/>
      <c r="EC218" s="309"/>
      <c r="ED218" s="309"/>
      <c r="EE218" s="309"/>
      <c r="EF218" s="309"/>
      <c r="EG218" s="309"/>
      <c r="EH218" s="309"/>
      <c r="EI218" s="309"/>
      <c r="EJ218" s="309"/>
      <c r="EK218" s="309"/>
      <c r="EL218" s="309"/>
      <c r="EM218" s="309"/>
      <c r="EN218" s="309"/>
      <c r="EO218" s="309"/>
      <c r="EP218" s="309"/>
      <c r="EQ218" s="309"/>
      <c r="ER218" s="309"/>
      <c r="ES218" s="309"/>
      <c r="ET218" s="309"/>
      <c r="EU218" s="309"/>
      <c r="EV218" s="309"/>
      <c r="EW218" s="309"/>
      <c r="EX218" s="309"/>
      <c r="EY218" s="309"/>
      <c r="EZ218" s="309"/>
      <c r="FA218" s="309"/>
      <c r="FB218" s="309"/>
      <c r="FC218" s="309"/>
      <c r="FD218" s="309"/>
      <c r="FE218" s="309"/>
      <c r="FF218" s="309"/>
      <c r="FG218" s="309"/>
      <c r="FH218" s="309"/>
      <c r="FI218" s="309"/>
      <c r="FJ218" s="309"/>
      <c r="FK218" s="309"/>
      <c r="FL218" s="309"/>
      <c r="FM218" s="309"/>
      <c r="FN218" s="309"/>
      <c r="FO218" s="309"/>
      <c r="FP218" s="309"/>
      <c r="FQ218" s="309"/>
      <c r="FR218" s="309"/>
      <c r="FS218" s="309"/>
      <c r="FT218" s="309"/>
      <c r="FU218" s="309"/>
      <c r="FV218" s="309"/>
      <c r="FW218" s="309"/>
      <c r="FX218" s="309"/>
      <c r="FY218" s="309"/>
      <c r="FZ218" s="309"/>
      <c r="GA218" s="309"/>
      <c r="GB218" s="309"/>
      <c r="GC218" s="309"/>
      <c r="GD218" s="309"/>
      <c r="GE218" s="309"/>
      <c r="GF218" s="309"/>
      <c r="GG218" s="309"/>
      <c r="GH218" s="309"/>
      <c r="GI218" s="309"/>
      <c r="GJ218" s="309"/>
      <c r="GK218" s="309"/>
      <c r="GL218" s="309"/>
      <c r="GM218" s="309"/>
      <c r="GN218" s="309"/>
      <c r="GO218" s="309"/>
      <c r="GP218" s="309"/>
      <c r="GQ218" s="309"/>
      <c r="GR218" s="309"/>
      <c r="GS218" s="309"/>
      <c r="GT218" s="309"/>
      <c r="GU218" s="309"/>
      <c r="GV218" s="309"/>
      <c r="GW218" s="309"/>
      <c r="GX218" s="309"/>
      <c r="GY218" s="309"/>
      <c r="GZ218" s="309"/>
      <c r="HA218" s="309"/>
      <c r="HB218" s="309"/>
      <c r="HC218" s="309"/>
      <c r="HD218" s="309"/>
      <c r="HE218" s="309"/>
      <c r="HF218" s="309"/>
      <c r="HG218" s="309"/>
      <c r="HH218" s="309"/>
      <c r="HI218" s="309"/>
      <c r="HJ218" s="309"/>
      <c r="HK218" s="309"/>
      <c r="HL218" s="309"/>
      <c r="HM218" s="309"/>
      <c r="HN218" s="309"/>
      <c r="HO218" s="309"/>
      <c r="HP218" s="309"/>
      <c r="HQ218" s="309"/>
      <c r="HR218" s="309"/>
      <c r="HS218" s="309"/>
      <c r="HT218" s="309"/>
      <c r="HU218" s="309"/>
      <c r="HV218" s="309"/>
      <c r="HW218" s="309"/>
      <c r="HX218" s="309"/>
      <c r="HY218" s="309"/>
      <c r="HZ218" s="309"/>
      <c r="IA218" s="309"/>
      <c r="IB218" s="309"/>
      <c r="IC218" s="309"/>
      <c r="ID218" s="309"/>
      <c r="IE218" s="309"/>
      <c r="IF218" s="309"/>
      <c r="IG218" s="309"/>
      <c r="IH218" s="309"/>
      <c r="II218" s="309"/>
    </row>
    <row r="219" s="218" customFormat="1" ht="88" customHeight="1" spans="1:243">
      <c r="A219" s="230" t="s">
        <v>942</v>
      </c>
      <c r="B219" s="237" t="s">
        <v>943</v>
      </c>
      <c r="C219" s="237" t="s">
        <v>27</v>
      </c>
      <c r="D219" s="237" t="s">
        <v>56</v>
      </c>
      <c r="E219" s="277" t="s">
        <v>944</v>
      </c>
      <c r="F219" s="288">
        <v>19700</v>
      </c>
      <c r="G219" s="237" t="s">
        <v>945</v>
      </c>
      <c r="H219" s="280" t="s">
        <v>97</v>
      </c>
      <c r="I219" s="280" t="s">
        <v>946</v>
      </c>
      <c r="J219" s="247">
        <v>3600</v>
      </c>
      <c r="K219" s="247">
        <v>5200</v>
      </c>
      <c r="L219" s="247">
        <f t="shared" ref="L219:L267" si="5">K219-J219</f>
        <v>1600</v>
      </c>
      <c r="M219" s="237" t="s">
        <v>104</v>
      </c>
      <c r="N219" s="268"/>
      <c r="O219" s="185"/>
      <c r="P219" s="269"/>
      <c r="Q219" s="274"/>
      <c r="R219" s="130"/>
      <c r="S219" s="130"/>
      <c r="T219" s="130"/>
      <c r="U219" s="130"/>
      <c r="V219" s="130"/>
      <c r="W219" s="130"/>
      <c r="X219" s="130"/>
      <c r="Y219" s="130"/>
      <c r="Z219" s="130"/>
      <c r="AA219" s="130"/>
      <c r="AB219" s="130"/>
      <c r="AC219" s="130"/>
      <c r="AD219" s="130"/>
      <c r="AE219" s="130"/>
      <c r="AF219" s="130"/>
      <c r="AG219" s="130"/>
      <c r="AH219" s="130"/>
      <c r="AI219" s="130"/>
      <c r="AJ219" s="130"/>
      <c r="AK219" s="130"/>
      <c r="AL219" s="130"/>
      <c r="AM219" s="130"/>
      <c r="AN219" s="130"/>
      <c r="AO219" s="130"/>
      <c r="AP219" s="130"/>
      <c r="AQ219" s="130"/>
      <c r="AR219" s="130"/>
      <c r="AS219" s="130"/>
      <c r="AT219" s="130"/>
      <c r="AU219" s="130"/>
      <c r="AV219" s="130"/>
      <c r="AW219" s="130"/>
      <c r="AX219" s="130"/>
      <c r="AY219" s="130"/>
      <c r="AZ219" s="130"/>
      <c r="BA219" s="130"/>
      <c r="BB219" s="130"/>
      <c r="BC219" s="130"/>
      <c r="BD219" s="130"/>
      <c r="BE219" s="130"/>
      <c r="BF219" s="130"/>
      <c r="BG219" s="130"/>
      <c r="BH219" s="130"/>
      <c r="BI219" s="130"/>
      <c r="BJ219" s="130"/>
      <c r="BK219" s="130"/>
      <c r="BL219" s="130"/>
      <c r="BM219" s="130"/>
      <c r="BN219" s="130"/>
      <c r="BO219" s="130"/>
      <c r="BP219" s="130"/>
      <c r="BQ219" s="130"/>
      <c r="BR219" s="130"/>
      <c r="BS219" s="130"/>
      <c r="BT219" s="130"/>
      <c r="BU219" s="130"/>
      <c r="BV219" s="130"/>
      <c r="BW219" s="130"/>
      <c r="BX219" s="130"/>
      <c r="BY219" s="130"/>
      <c r="BZ219" s="130"/>
      <c r="CA219" s="130"/>
      <c r="CB219" s="130"/>
      <c r="CC219" s="130"/>
      <c r="CD219" s="130"/>
      <c r="CE219" s="130"/>
      <c r="CF219" s="130"/>
      <c r="CG219" s="130"/>
      <c r="CH219" s="130"/>
      <c r="CI219" s="130"/>
      <c r="CJ219" s="130"/>
      <c r="CK219" s="130"/>
      <c r="CL219" s="130"/>
      <c r="CM219" s="130"/>
      <c r="CN219" s="130"/>
      <c r="CO219" s="130"/>
      <c r="CP219" s="130"/>
      <c r="CQ219" s="130"/>
      <c r="CR219" s="130"/>
      <c r="CS219" s="130"/>
      <c r="CT219" s="130"/>
      <c r="CU219" s="130"/>
      <c r="CV219" s="130"/>
      <c r="CW219" s="130"/>
      <c r="CX219" s="130"/>
      <c r="CY219" s="130"/>
      <c r="CZ219" s="130"/>
      <c r="DA219" s="130"/>
      <c r="DB219" s="130"/>
      <c r="DC219" s="130"/>
      <c r="DD219" s="130"/>
      <c r="DE219" s="130"/>
      <c r="DF219" s="130"/>
      <c r="DG219" s="130"/>
      <c r="DH219" s="130"/>
      <c r="DI219" s="130"/>
      <c r="DJ219" s="130"/>
      <c r="DK219" s="130"/>
      <c r="DL219" s="130"/>
      <c r="DM219" s="130"/>
      <c r="DN219" s="130"/>
      <c r="DO219" s="130"/>
      <c r="DP219" s="130"/>
      <c r="DQ219" s="130"/>
      <c r="DR219" s="130"/>
      <c r="DS219" s="130"/>
      <c r="DT219" s="130"/>
      <c r="DU219" s="130"/>
      <c r="DV219" s="130"/>
      <c r="DW219" s="130"/>
      <c r="DX219" s="130"/>
      <c r="DY219" s="130"/>
      <c r="DZ219" s="130"/>
      <c r="EA219" s="130"/>
      <c r="EB219" s="130"/>
      <c r="EC219" s="130"/>
      <c r="ED219" s="130"/>
      <c r="EE219" s="130"/>
      <c r="EF219" s="130"/>
      <c r="EG219" s="130"/>
      <c r="EH219" s="130"/>
      <c r="EI219" s="130"/>
      <c r="EJ219" s="130"/>
      <c r="EK219" s="130"/>
      <c r="EL219" s="130"/>
      <c r="EM219" s="130"/>
      <c r="EN219" s="130"/>
      <c r="EO219" s="130"/>
      <c r="EP219" s="130"/>
      <c r="EQ219" s="130"/>
      <c r="ER219" s="130"/>
      <c r="ES219" s="130"/>
      <c r="ET219" s="130"/>
      <c r="EU219" s="130"/>
      <c r="EV219" s="130"/>
      <c r="EW219" s="130"/>
      <c r="EX219" s="130"/>
      <c r="EY219" s="130"/>
      <c r="EZ219" s="130"/>
      <c r="FA219" s="130"/>
      <c r="FB219" s="130"/>
      <c r="FC219" s="130"/>
      <c r="FD219" s="130"/>
      <c r="FE219" s="130"/>
      <c r="FF219" s="130"/>
      <c r="FG219" s="130"/>
      <c r="FH219" s="130"/>
      <c r="FI219" s="130"/>
      <c r="FJ219" s="130"/>
      <c r="FK219" s="130"/>
      <c r="FL219" s="130"/>
      <c r="FM219" s="130"/>
      <c r="FN219" s="130"/>
      <c r="FO219" s="130"/>
      <c r="FP219" s="130"/>
      <c r="FQ219" s="130"/>
      <c r="FR219" s="130"/>
      <c r="FS219" s="130"/>
      <c r="FT219" s="130"/>
      <c r="FU219" s="130"/>
      <c r="FV219" s="130"/>
      <c r="FW219" s="130"/>
      <c r="FX219" s="130"/>
      <c r="FY219" s="130"/>
      <c r="FZ219" s="130"/>
      <c r="GA219" s="130"/>
      <c r="GB219" s="130"/>
      <c r="GC219" s="130"/>
      <c r="GD219" s="130"/>
      <c r="GE219" s="130"/>
      <c r="GF219" s="130"/>
      <c r="GG219" s="130"/>
      <c r="GH219" s="130"/>
      <c r="GI219" s="130"/>
      <c r="GJ219" s="130"/>
      <c r="GK219" s="130"/>
      <c r="GL219" s="130"/>
      <c r="GM219" s="130"/>
      <c r="GN219" s="130"/>
      <c r="GO219" s="130"/>
      <c r="GP219" s="130"/>
      <c r="GQ219" s="130"/>
      <c r="GR219" s="130"/>
      <c r="GS219" s="130"/>
      <c r="GT219" s="130"/>
      <c r="GU219" s="130"/>
      <c r="GV219" s="130"/>
      <c r="GW219" s="130"/>
      <c r="GX219" s="130"/>
      <c r="GY219" s="130"/>
      <c r="GZ219" s="130"/>
      <c r="HA219" s="130"/>
      <c r="HB219" s="130"/>
      <c r="HC219" s="130"/>
      <c r="HD219" s="130"/>
      <c r="HE219" s="130"/>
      <c r="HF219" s="130"/>
      <c r="HG219" s="130"/>
      <c r="HH219" s="130"/>
      <c r="HI219" s="130"/>
      <c r="HJ219" s="130"/>
      <c r="HK219" s="130"/>
      <c r="HL219" s="130"/>
      <c r="HM219" s="130"/>
      <c r="HN219" s="130"/>
      <c r="HO219" s="130"/>
      <c r="HP219" s="130"/>
      <c r="HQ219" s="130"/>
      <c r="HR219" s="130"/>
      <c r="HS219" s="130"/>
      <c r="HT219" s="130"/>
      <c r="HU219" s="130"/>
      <c r="HV219" s="130"/>
      <c r="HW219" s="130"/>
      <c r="HX219" s="130"/>
      <c r="HY219" s="130"/>
      <c r="HZ219" s="130"/>
      <c r="IA219" s="130"/>
      <c r="IB219" s="130"/>
      <c r="IC219" s="130"/>
      <c r="ID219" s="130"/>
      <c r="IE219" s="130"/>
      <c r="IF219" s="130"/>
      <c r="IG219" s="130"/>
      <c r="IH219" s="130"/>
      <c r="II219" s="130"/>
    </row>
    <row r="220" s="218" customFormat="1" ht="67.5" spans="1:243">
      <c r="A220" s="230" t="s">
        <v>947</v>
      </c>
      <c r="B220" s="233" t="s">
        <v>948</v>
      </c>
      <c r="C220" s="233" t="s">
        <v>27</v>
      </c>
      <c r="D220" s="233" t="s">
        <v>56</v>
      </c>
      <c r="E220" s="248" t="s">
        <v>949</v>
      </c>
      <c r="F220" s="247">
        <v>10375.94</v>
      </c>
      <c r="G220" s="280" t="s">
        <v>133</v>
      </c>
      <c r="H220" s="280" t="s">
        <v>51</v>
      </c>
      <c r="I220" s="280" t="s">
        <v>950</v>
      </c>
      <c r="J220" s="247">
        <v>1200</v>
      </c>
      <c r="K220" s="247">
        <v>1200</v>
      </c>
      <c r="L220" s="247">
        <f t="shared" si="5"/>
        <v>0</v>
      </c>
      <c r="M220" s="305" t="s">
        <v>53</v>
      </c>
      <c r="N220" s="268"/>
      <c r="O220" s="185"/>
      <c r="P220" s="269"/>
      <c r="Q220" s="274"/>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c r="ER220" s="31"/>
      <c r="ES220" s="31"/>
      <c r="ET220" s="31"/>
      <c r="EU220" s="31"/>
      <c r="EV220" s="31"/>
      <c r="EW220" s="31"/>
      <c r="EX220" s="31"/>
      <c r="EY220" s="31"/>
      <c r="EZ220" s="31"/>
      <c r="FA220" s="31"/>
      <c r="FB220" s="31"/>
      <c r="FC220" s="31"/>
      <c r="FD220" s="31"/>
      <c r="FE220" s="31"/>
      <c r="FF220" s="31"/>
      <c r="FG220" s="31"/>
      <c r="FH220" s="31"/>
      <c r="FI220" s="31"/>
      <c r="FJ220" s="31"/>
      <c r="FK220" s="31"/>
      <c r="FL220" s="31"/>
      <c r="FM220" s="31"/>
      <c r="FN220" s="31"/>
      <c r="FO220" s="31"/>
      <c r="FP220" s="31"/>
      <c r="FQ220" s="31"/>
      <c r="FR220" s="31"/>
      <c r="FS220" s="31"/>
      <c r="FT220" s="31"/>
      <c r="FU220" s="31"/>
      <c r="FV220" s="31"/>
      <c r="FW220" s="31"/>
      <c r="FX220" s="31"/>
      <c r="FY220" s="31"/>
      <c r="FZ220" s="31"/>
      <c r="GA220" s="31"/>
      <c r="GB220" s="31"/>
      <c r="GC220" s="31"/>
      <c r="GD220" s="31"/>
      <c r="GE220" s="31"/>
      <c r="GF220" s="31"/>
      <c r="GG220" s="31"/>
      <c r="GH220" s="31"/>
      <c r="GI220" s="31"/>
      <c r="GJ220" s="31"/>
      <c r="GK220" s="31"/>
      <c r="GL220" s="31"/>
      <c r="GM220" s="31"/>
      <c r="GN220" s="31"/>
      <c r="GO220" s="31"/>
      <c r="GP220" s="31"/>
      <c r="GQ220" s="31"/>
      <c r="GR220" s="31"/>
      <c r="GS220" s="31"/>
      <c r="GT220" s="31"/>
      <c r="GU220" s="31"/>
      <c r="GV220" s="31"/>
      <c r="GW220" s="31"/>
      <c r="GX220" s="31"/>
      <c r="GY220" s="31"/>
      <c r="GZ220" s="31"/>
      <c r="HA220" s="31"/>
      <c r="HB220" s="31"/>
      <c r="HC220" s="31"/>
      <c r="HD220" s="31"/>
      <c r="HE220" s="31"/>
      <c r="HF220" s="31"/>
      <c r="HG220" s="31"/>
      <c r="HH220" s="31"/>
      <c r="HI220" s="31"/>
      <c r="HJ220" s="31"/>
      <c r="HK220" s="31"/>
      <c r="HL220" s="31"/>
      <c r="HM220" s="31"/>
      <c r="HN220" s="31"/>
      <c r="HO220" s="31"/>
      <c r="HP220" s="31"/>
      <c r="HQ220" s="31"/>
      <c r="HR220" s="31"/>
      <c r="HS220" s="31"/>
      <c r="HT220" s="31"/>
      <c r="HU220" s="31"/>
      <c r="HV220" s="31"/>
      <c r="HW220" s="31"/>
      <c r="HX220" s="31"/>
      <c r="HY220" s="31"/>
      <c r="HZ220" s="31"/>
      <c r="IA220" s="31"/>
      <c r="IB220" s="31"/>
      <c r="IC220" s="31"/>
      <c r="ID220" s="31"/>
      <c r="IE220" s="31"/>
      <c r="IF220" s="31"/>
      <c r="IG220" s="31"/>
      <c r="IH220" s="31"/>
      <c r="II220" s="31"/>
    </row>
    <row r="221" s="218" customFormat="1" ht="81" spans="1:243">
      <c r="A221" s="230" t="s">
        <v>951</v>
      </c>
      <c r="B221" s="283" t="s">
        <v>952</v>
      </c>
      <c r="C221" s="284" t="s">
        <v>27</v>
      </c>
      <c r="D221" s="233" t="s">
        <v>56</v>
      </c>
      <c r="E221" s="248" t="s">
        <v>953</v>
      </c>
      <c r="F221" s="247">
        <v>8774.19</v>
      </c>
      <c r="G221" s="289" t="s">
        <v>109</v>
      </c>
      <c r="H221" s="290" t="s">
        <v>51</v>
      </c>
      <c r="I221" s="289" t="s">
        <v>954</v>
      </c>
      <c r="J221" s="247">
        <v>1350</v>
      </c>
      <c r="K221" s="247">
        <v>1350</v>
      </c>
      <c r="L221" s="247">
        <f t="shared" si="5"/>
        <v>0</v>
      </c>
      <c r="M221" s="305" t="s">
        <v>53</v>
      </c>
      <c r="N221" s="268"/>
      <c r="O221" s="185"/>
      <c r="P221" s="269"/>
      <c r="Q221" s="274"/>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c r="ER221" s="31"/>
      <c r="ES221" s="31"/>
      <c r="ET221" s="31"/>
      <c r="EU221" s="31"/>
      <c r="EV221" s="31"/>
      <c r="EW221" s="31"/>
      <c r="EX221" s="31"/>
      <c r="EY221" s="31"/>
      <c r="EZ221" s="31"/>
      <c r="FA221" s="31"/>
      <c r="FB221" s="31"/>
      <c r="FC221" s="31"/>
      <c r="FD221" s="31"/>
      <c r="FE221" s="31"/>
      <c r="FF221" s="31"/>
      <c r="FG221" s="31"/>
      <c r="FH221" s="31"/>
      <c r="FI221" s="31"/>
      <c r="FJ221" s="31"/>
      <c r="FK221" s="31"/>
      <c r="FL221" s="31"/>
      <c r="FM221" s="31"/>
      <c r="FN221" s="31"/>
      <c r="FO221" s="31"/>
      <c r="FP221" s="31"/>
      <c r="FQ221" s="31"/>
      <c r="FR221" s="31"/>
      <c r="FS221" s="31"/>
      <c r="FT221" s="31"/>
      <c r="FU221" s="31"/>
      <c r="FV221" s="31"/>
      <c r="FW221" s="31"/>
      <c r="FX221" s="31"/>
      <c r="FY221" s="31"/>
      <c r="FZ221" s="31"/>
      <c r="GA221" s="31"/>
      <c r="GB221" s="31"/>
      <c r="GC221" s="31"/>
      <c r="GD221" s="31"/>
      <c r="GE221" s="31"/>
      <c r="GF221" s="31"/>
      <c r="GG221" s="31"/>
      <c r="GH221" s="31"/>
      <c r="GI221" s="31"/>
      <c r="GJ221" s="31"/>
      <c r="GK221" s="31"/>
      <c r="GL221" s="31"/>
      <c r="GM221" s="31"/>
      <c r="GN221" s="31"/>
      <c r="GO221" s="31"/>
      <c r="GP221" s="31"/>
      <c r="GQ221" s="31"/>
      <c r="GR221" s="31"/>
      <c r="GS221" s="31"/>
      <c r="GT221" s="31"/>
      <c r="GU221" s="31"/>
      <c r="GV221" s="31"/>
      <c r="GW221" s="31"/>
      <c r="GX221" s="31"/>
      <c r="GY221" s="31"/>
      <c r="GZ221" s="31"/>
      <c r="HA221" s="31"/>
      <c r="HB221" s="31"/>
      <c r="HC221" s="31"/>
      <c r="HD221" s="3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row>
    <row r="222" s="218" customFormat="1" ht="54" spans="1:243">
      <c r="A222" s="230" t="s">
        <v>955</v>
      </c>
      <c r="B222" s="233" t="s">
        <v>956</v>
      </c>
      <c r="C222" s="233" t="s">
        <v>27</v>
      </c>
      <c r="D222" s="233" t="s">
        <v>56</v>
      </c>
      <c r="E222" s="236" t="s">
        <v>957</v>
      </c>
      <c r="F222" s="247">
        <v>5860</v>
      </c>
      <c r="G222" s="233" t="s">
        <v>176</v>
      </c>
      <c r="H222" s="233" t="s">
        <v>51</v>
      </c>
      <c r="I222" s="233" t="s">
        <v>958</v>
      </c>
      <c r="J222" s="247">
        <v>1200</v>
      </c>
      <c r="K222" s="247">
        <v>1200</v>
      </c>
      <c r="L222" s="247">
        <f t="shared" si="5"/>
        <v>0</v>
      </c>
      <c r="M222" s="268" t="s">
        <v>959</v>
      </c>
      <c r="N222" s="268"/>
      <c r="O222" s="185"/>
      <c r="P222" s="269"/>
      <c r="Q222" s="274"/>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c r="ER222" s="31"/>
      <c r="ES222" s="31"/>
      <c r="ET222" s="31"/>
      <c r="EU222" s="31"/>
      <c r="EV222" s="31"/>
      <c r="EW222" s="31"/>
      <c r="EX222" s="31"/>
      <c r="EY222" s="31"/>
      <c r="EZ222" s="31"/>
      <c r="FA222" s="31"/>
      <c r="FB222" s="31"/>
      <c r="FC222" s="31"/>
      <c r="FD222" s="31"/>
      <c r="FE222" s="31"/>
      <c r="FF222" s="31"/>
      <c r="FG222" s="31"/>
      <c r="FH222" s="31"/>
      <c r="FI222" s="31"/>
      <c r="FJ222" s="31"/>
      <c r="FK222" s="31"/>
      <c r="FL222" s="31"/>
      <c r="FM222" s="31"/>
      <c r="FN222" s="31"/>
      <c r="FO222" s="31"/>
      <c r="FP222" s="31"/>
      <c r="FQ222" s="31"/>
      <c r="FR222" s="31"/>
      <c r="FS222" s="31"/>
      <c r="FT222" s="31"/>
      <c r="FU222" s="31"/>
      <c r="FV222" s="31"/>
      <c r="FW222" s="31"/>
      <c r="FX222" s="31"/>
      <c r="FY222" s="31"/>
      <c r="FZ222" s="31"/>
      <c r="GA222" s="31"/>
      <c r="GB222" s="31"/>
      <c r="GC222" s="31"/>
      <c r="GD222" s="31"/>
      <c r="GE222" s="31"/>
      <c r="GF222" s="31"/>
      <c r="GG222" s="31"/>
      <c r="GH222" s="31"/>
      <c r="GI222" s="31"/>
      <c r="GJ222" s="31"/>
      <c r="GK222" s="31"/>
      <c r="GL222" s="31"/>
      <c r="GM222" s="31"/>
      <c r="GN222" s="31"/>
      <c r="GO222" s="31"/>
      <c r="GP222" s="31"/>
      <c r="GQ222" s="31"/>
      <c r="GR222" s="31"/>
      <c r="GS222" s="31"/>
      <c r="GT222" s="31"/>
      <c r="GU222" s="31"/>
      <c r="GV222" s="31"/>
      <c r="GW222" s="31"/>
      <c r="GX222" s="31"/>
      <c r="GY222" s="31"/>
      <c r="GZ222" s="31"/>
      <c r="HA222" s="31"/>
      <c r="HB222" s="31"/>
      <c r="HC222" s="31"/>
      <c r="HD222" s="3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row>
    <row r="223" s="218" customFormat="1" ht="81" spans="1:243">
      <c r="A223" s="230" t="s">
        <v>960</v>
      </c>
      <c r="B223" s="233" t="s">
        <v>961</v>
      </c>
      <c r="C223" s="233" t="s">
        <v>27</v>
      </c>
      <c r="D223" s="233" t="s">
        <v>56</v>
      </c>
      <c r="E223" s="248" t="s">
        <v>962</v>
      </c>
      <c r="F223" s="247">
        <v>12650</v>
      </c>
      <c r="G223" s="280" t="s">
        <v>133</v>
      </c>
      <c r="H223" s="280" t="s">
        <v>51</v>
      </c>
      <c r="I223" s="280" t="s">
        <v>963</v>
      </c>
      <c r="J223" s="247">
        <v>1000</v>
      </c>
      <c r="K223" s="247">
        <v>1000</v>
      </c>
      <c r="L223" s="247">
        <f t="shared" si="5"/>
        <v>0</v>
      </c>
      <c r="M223" s="268" t="s">
        <v>53</v>
      </c>
      <c r="N223" s="268"/>
      <c r="O223" s="185"/>
      <c r="P223" s="269"/>
      <c r="Q223" s="274"/>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c r="ER223" s="31"/>
      <c r="ES223" s="31"/>
      <c r="ET223" s="31"/>
      <c r="EU223" s="31"/>
      <c r="EV223" s="31"/>
      <c r="EW223" s="31"/>
      <c r="EX223" s="31"/>
      <c r="EY223" s="31"/>
      <c r="EZ223" s="31"/>
      <c r="FA223" s="31"/>
      <c r="FB223" s="31"/>
      <c r="FC223" s="31"/>
      <c r="FD223" s="31"/>
      <c r="FE223" s="31"/>
      <c r="FF223" s="31"/>
      <c r="FG223" s="31"/>
      <c r="FH223" s="31"/>
      <c r="FI223" s="31"/>
      <c r="FJ223" s="31"/>
      <c r="FK223" s="31"/>
      <c r="FL223" s="31"/>
      <c r="FM223" s="31"/>
      <c r="FN223" s="31"/>
      <c r="FO223" s="31"/>
      <c r="FP223" s="31"/>
      <c r="FQ223" s="31"/>
      <c r="FR223" s="31"/>
      <c r="FS223" s="31"/>
      <c r="FT223" s="31"/>
      <c r="FU223" s="31"/>
      <c r="FV223" s="31"/>
      <c r="FW223" s="31"/>
      <c r="FX223" s="31"/>
      <c r="FY223" s="31"/>
      <c r="FZ223" s="31"/>
      <c r="GA223" s="31"/>
      <c r="GB223" s="31"/>
      <c r="GC223" s="31"/>
      <c r="GD223" s="31"/>
      <c r="GE223" s="31"/>
      <c r="GF223" s="31"/>
      <c r="GG223" s="31"/>
      <c r="GH223" s="31"/>
      <c r="GI223" s="31"/>
      <c r="GJ223" s="31"/>
      <c r="GK223" s="31"/>
      <c r="GL223" s="31"/>
      <c r="GM223" s="31"/>
      <c r="GN223" s="31"/>
      <c r="GO223" s="31"/>
      <c r="GP223" s="31"/>
      <c r="GQ223" s="31"/>
      <c r="GR223" s="31"/>
      <c r="GS223" s="31"/>
      <c r="GT223" s="31"/>
      <c r="GU223" s="31"/>
      <c r="GV223" s="31"/>
      <c r="GW223" s="31"/>
      <c r="GX223" s="31"/>
      <c r="GY223" s="31"/>
      <c r="GZ223" s="31"/>
      <c r="HA223" s="31"/>
      <c r="HB223" s="31"/>
      <c r="HC223" s="31"/>
      <c r="HD223" s="3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row>
    <row r="224" s="218" customFormat="1" ht="108" spans="1:243">
      <c r="A224" s="230" t="s">
        <v>964</v>
      </c>
      <c r="B224" s="233" t="s">
        <v>965</v>
      </c>
      <c r="C224" s="237" t="s">
        <v>27</v>
      </c>
      <c r="D224" s="231" t="s">
        <v>137</v>
      </c>
      <c r="E224" s="236" t="s">
        <v>966</v>
      </c>
      <c r="F224" s="247">
        <v>5538.91</v>
      </c>
      <c r="G224" s="247" t="s">
        <v>153</v>
      </c>
      <c r="H224" s="234" t="s">
        <v>51</v>
      </c>
      <c r="I224" s="234" t="s">
        <v>967</v>
      </c>
      <c r="J224" s="247">
        <v>935.15</v>
      </c>
      <c r="K224" s="247">
        <v>78.422724</v>
      </c>
      <c r="L224" s="247">
        <f t="shared" si="5"/>
        <v>-856.727276</v>
      </c>
      <c r="M224" s="268" t="s">
        <v>53</v>
      </c>
      <c r="N224" s="268"/>
      <c r="O224" s="185"/>
      <c r="P224" s="269"/>
      <c r="Q224" s="274"/>
      <c r="R224" s="130"/>
      <c r="S224" s="130"/>
      <c r="T224" s="130"/>
      <c r="U224" s="130"/>
      <c r="V224" s="130"/>
      <c r="W224" s="130"/>
      <c r="X224" s="130"/>
      <c r="Y224" s="130"/>
      <c r="Z224" s="130"/>
      <c r="AA224" s="130"/>
      <c r="AB224" s="130"/>
      <c r="AC224" s="130"/>
      <c r="AD224" s="130"/>
      <c r="AE224" s="130"/>
      <c r="AF224" s="130"/>
      <c r="AG224" s="130"/>
      <c r="AH224" s="130"/>
      <c r="AI224" s="130"/>
      <c r="AJ224" s="130"/>
      <c r="AK224" s="130"/>
      <c r="AL224" s="130"/>
      <c r="AM224" s="130"/>
      <c r="AN224" s="130"/>
      <c r="AO224" s="130"/>
      <c r="AP224" s="130"/>
      <c r="AQ224" s="130"/>
      <c r="AR224" s="130"/>
      <c r="AS224" s="130"/>
      <c r="AT224" s="130"/>
      <c r="AU224" s="130"/>
      <c r="AV224" s="130"/>
      <c r="AW224" s="130"/>
      <c r="AX224" s="130"/>
      <c r="AY224" s="130"/>
      <c r="AZ224" s="130"/>
      <c r="BA224" s="130"/>
      <c r="BB224" s="130"/>
      <c r="BC224" s="130"/>
      <c r="BD224" s="130"/>
      <c r="BE224" s="130"/>
      <c r="BF224" s="130"/>
      <c r="BG224" s="130"/>
      <c r="BH224" s="130"/>
      <c r="BI224" s="130"/>
      <c r="BJ224" s="130"/>
      <c r="BK224" s="130"/>
      <c r="BL224" s="130"/>
      <c r="BM224" s="130"/>
      <c r="BN224" s="130"/>
      <c r="BO224" s="130"/>
      <c r="BP224" s="130"/>
      <c r="BQ224" s="130"/>
      <c r="BR224" s="130"/>
      <c r="BS224" s="130"/>
      <c r="BT224" s="130"/>
      <c r="BU224" s="130"/>
      <c r="BV224" s="130"/>
      <c r="BW224" s="130"/>
      <c r="BX224" s="130"/>
      <c r="BY224" s="130"/>
      <c r="BZ224" s="130"/>
      <c r="CA224" s="130"/>
      <c r="CB224" s="130"/>
      <c r="CC224" s="130"/>
      <c r="CD224" s="130"/>
      <c r="CE224" s="130"/>
      <c r="CF224" s="130"/>
      <c r="CG224" s="130"/>
      <c r="CH224" s="130"/>
      <c r="CI224" s="130"/>
      <c r="CJ224" s="130"/>
      <c r="CK224" s="130"/>
      <c r="CL224" s="130"/>
      <c r="CM224" s="130"/>
      <c r="CN224" s="130"/>
      <c r="CO224" s="130"/>
      <c r="CP224" s="130"/>
      <c r="CQ224" s="130"/>
      <c r="CR224" s="130"/>
      <c r="CS224" s="130"/>
      <c r="CT224" s="130"/>
      <c r="CU224" s="130"/>
      <c r="CV224" s="130"/>
      <c r="CW224" s="130"/>
      <c r="CX224" s="130"/>
      <c r="CY224" s="130"/>
      <c r="CZ224" s="130"/>
      <c r="DA224" s="130"/>
      <c r="DB224" s="130"/>
      <c r="DC224" s="130"/>
      <c r="DD224" s="130"/>
      <c r="DE224" s="130"/>
      <c r="DF224" s="130"/>
      <c r="DG224" s="130"/>
      <c r="DH224" s="130"/>
      <c r="DI224" s="130"/>
      <c r="DJ224" s="130"/>
      <c r="DK224" s="130"/>
      <c r="DL224" s="130"/>
      <c r="DM224" s="130"/>
      <c r="DN224" s="130"/>
      <c r="DO224" s="130"/>
      <c r="DP224" s="130"/>
      <c r="DQ224" s="130"/>
      <c r="DR224" s="130"/>
      <c r="DS224" s="130"/>
      <c r="DT224" s="130"/>
      <c r="DU224" s="130"/>
      <c r="DV224" s="130"/>
      <c r="DW224" s="130"/>
      <c r="DX224" s="130"/>
      <c r="DY224" s="130"/>
      <c r="DZ224" s="130"/>
      <c r="EA224" s="130"/>
      <c r="EB224" s="130"/>
      <c r="EC224" s="130"/>
      <c r="ED224" s="130"/>
      <c r="EE224" s="130"/>
      <c r="EF224" s="130"/>
      <c r="EG224" s="130"/>
      <c r="EH224" s="130"/>
      <c r="EI224" s="130"/>
      <c r="EJ224" s="130"/>
      <c r="EK224" s="130"/>
      <c r="EL224" s="130"/>
      <c r="EM224" s="130"/>
      <c r="EN224" s="130"/>
      <c r="EO224" s="130"/>
      <c r="EP224" s="130"/>
      <c r="EQ224" s="130"/>
      <c r="ER224" s="130"/>
      <c r="ES224" s="130"/>
      <c r="ET224" s="130"/>
      <c r="EU224" s="130"/>
      <c r="EV224" s="130"/>
      <c r="EW224" s="130"/>
      <c r="EX224" s="130"/>
      <c r="EY224" s="130"/>
      <c r="EZ224" s="130"/>
      <c r="FA224" s="130"/>
      <c r="FB224" s="130"/>
      <c r="FC224" s="130"/>
      <c r="FD224" s="130"/>
      <c r="FE224" s="130"/>
      <c r="FF224" s="130"/>
      <c r="FG224" s="130"/>
      <c r="FH224" s="130"/>
      <c r="FI224" s="130"/>
      <c r="FJ224" s="130"/>
      <c r="FK224" s="130"/>
      <c r="FL224" s="130"/>
      <c r="FM224" s="130"/>
      <c r="FN224" s="130"/>
      <c r="FO224" s="130"/>
      <c r="FP224" s="130"/>
      <c r="FQ224" s="130"/>
      <c r="FR224" s="130"/>
      <c r="FS224" s="130"/>
      <c r="FT224" s="130"/>
      <c r="FU224" s="130"/>
      <c r="FV224" s="130"/>
      <c r="FW224" s="130"/>
      <c r="FX224" s="130"/>
      <c r="FY224" s="130"/>
      <c r="FZ224" s="130"/>
      <c r="GA224" s="130"/>
      <c r="GB224" s="130"/>
      <c r="GC224" s="130"/>
      <c r="GD224" s="130"/>
      <c r="GE224" s="130"/>
      <c r="GF224" s="130"/>
      <c r="GG224" s="130"/>
      <c r="GH224" s="130"/>
      <c r="GI224" s="130"/>
      <c r="GJ224" s="130"/>
      <c r="GK224" s="130"/>
      <c r="GL224" s="130"/>
      <c r="GM224" s="130"/>
      <c r="GN224" s="130"/>
      <c r="GO224" s="130"/>
      <c r="GP224" s="130"/>
      <c r="GQ224" s="130"/>
      <c r="GR224" s="130"/>
      <c r="GS224" s="130"/>
      <c r="GT224" s="130"/>
      <c r="GU224" s="130"/>
      <c r="GV224" s="130"/>
      <c r="GW224" s="130"/>
      <c r="GX224" s="130"/>
      <c r="GY224" s="130"/>
      <c r="GZ224" s="130"/>
      <c r="HA224" s="130"/>
      <c r="HB224" s="130"/>
      <c r="HC224" s="130"/>
      <c r="HD224" s="130"/>
      <c r="HE224" s="130"/>
      <c r="HF224" s="130"/>
      <c r="HG224" s="130"/>
      <c r="HH224" s="130"/>
      <c r="HI224" s="130"/>
      <c r="HJ224" s="130"/>
      <c r="HK224" s="130"/>
      <c r="HL224" s="130"/>
      <c r="HM224" s="130"/>
      <c r="HN224" s="130"/>
      <c r="HO224" s="130"/>
      <c r="HP224" s="130"/>
      <c r="HQ224" s="130"/>
      <c r="HR224" s="130"/>
      <c r="HS224" s="130"/>
      <c r="HT224" s="130"/>
      <c r="HU224" s="130"/>
      <c r="HV224" s="130"/>
      <c r="HW224" s="130"/>
      <c r="HX224" s="130"/>
      <c r="HY224" s="130"/>
      <c r="HZ224" s="130"/>
      <c r="IA224" s="130"/>
      <c r="IB224" s="130"/>
      <c r="IC224" s="130"/>
      <c r="ID224" s="130"/>
      <c r="IE224" s="130"/>
      <c r="IF224" s="130"/>
      <c r="IG224" s="130"/>
      <c r="IH224" s="130"/>
      <c r="II224" s="130"/>
    </row>
    <row r="225" s="218" customFormat="1" ht="54" spans="1:243">
      <c r="A225" s="230" t="s">
        <v>968</v>
      </c>
      <c r="B225" s="233" t="s">
        <v>969</v>
      </c>
      <c r="C225" s="233" t="s">
        <v>27</v>
      </c>
      <c r="D225" s="233" t="s">
        <v>56</v>
      </c>
      <c r="E225" s="248" t="s">
        <v>970</v>
      </c>
      <c r="F225" s="247">
        <v>4454.65</v>
      </c>
      <c r="G225" s="280" t="s">
        <v>239</v>
      </c>
      <c r="H225" s="280" t="s">
        <v>51</v>
      </c>
      <c r="I225" s="280" t="s">
        <v>971</v>
      </c>
      <c r="J225" s="247">
        <v>590</v>
      </c>
      <c r="K225" s="247">
        <v>590</v>
      </c>
      <c r="L225" s="247">
        <f t="shared" si="5"/>
        <v>0</v>
      </c>
      <c r="M225" s="268" t="s">
        <v>53</v>
      </c>
      <c r="N225" s="268"/>
      <c r="O225" s="185"/>
      <c r="P225" s="269"/>
      <c r="Q225" s="274"/>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c r="ER225" s="31"/>
      <c r="ES225" s="31"/>
      <c r="ET225" s="31"/>
      <c r="EU225" s="31"/>
      <c r="EV225" s="31"/>
      <c r="EW225" s="31"/>
      <c r="EX225" s="31"/>
      <c r="EY225" s="31"/>
      <c r="EZ225" s="31"/>
      <c r="FA225" s="31"/>
      <c r="FB225" s="31"/>
      <c r="FC225" s="31"/>
      <c r="FD225" s="31"/>
      <c r="FE225" s="31"/>
      <c r="FF225" s="31"/>
      <c r="FG225" s="31"/>
      <c r="FH225" s="31"/>
      <c r="FI225" s="31"/>
      <c r="FJ225" s="31"/>
      <c r="FK225" s="31"/>
      <c r="FL225" s="31"/>
      <c r="FM225" s="31"/>
      <c r="FN225" s="31"/>
      <c r="FO225" s="31"/>
      <c r="FP225" s="31"/>
      <c r="FQ225" s="31"/>
      <c r="FR225" s="31"/>
      <c r="FS225" s="31"/>
      <c r="FT225" s="31"/>
      <c r="FU225" s="31"/>
      <c r="FV225" s="31"/>
      <c r="FW225" s="31"/>
      <c r="FX225" s="31"/>
      <c r="FY225" s="31"/>
      <c r="FZ225" s="31"/>
      <c r="GA225" s="31"/>
      <c r="GB225" s="31"/>
      <c r="GC225" s="31"/>
      <c r="GD225" s="31"/>
      <c r="GE225" s="31"/>
      <c r="GF225" s="31"/>
      <c r="GG225" s="31"/>
      <c r="GH225" s="31"/>
      <c r="GI225" s="31"/>
      <c r="GJ225" s="31"/>
      <c r="GK225" s="31"/>
      <c r="GL225" s="31"/>
      <c r="GM225" s="31"/>
      <c r="GN225" s="31"/>
      <c r="GO225" s="31"/>
      <c r="GP225" s="31"/>
      <c r="GQ225" s="31"/>
      <c r="GR225" s="31"/>
      <c r="GS225" s="31"/>
      <c r="GT225" s="31"/>
      <c r="GU225" s="31"/>
      <c r="GV225" s="31"/>
      <c r="GW225" s="31"/>
      <c r="GX225" s="31"/>
      <c r="GY225" s="31"/>
      <c r="GZ225" s="31"/>
      <c r="HA225" s="31"/>
      <c r="HB225" s="31"/>
      <c r="HC225" s="31"/>
      <c r="HD225" s="31"/>
      <c r="HE225" s="31"/>
      <c r="HF225" s="31"/>
      <c r="HG225" s="31"/>
      <c r="HH225" s="31"/>
      <c r="HI225" s="31"/>
      <c r="HJ225" s="31"/>
      <c r="HK225" s="31"/>
      <c r="HL225" s="31"/>
      <c r="HM225" s="31"/>
      <c r="HN225" s="31"/>
      <c r="HO225" s="31"/>
      <c r="HP225" s="31"/>
      <c r="HQ225" s="31"/>
      <c r="HR225" s="31"/>
      <c r="HS225" s="31"/>
      <c r="HT225" s="31"/>
      <c r="HU225" s="31"/>
      <c r="HV225" s="31"/>
      <c r="HW225" s="31"/>
      <c r="HX225" s="31"/>
      <c r="HY225" s="31"/>
      <c r="HZ225" s="31"/>
      <c r="IA225" s="31"/>
      <c r="IB225" s="31"/>
      <c r="IC225" s="31"/>
      <c r="ID225" s="31"/>
      <c r="IE225" s="31"/>
      <c r="IF225" s="31"/>
      <c r="IG225" s="31"/>
      <c r="IH225" s="31"/>
      <c r="II225" s="31"/>
    </row>
    <row r="226" s="218" customFormat="1" ht="67.5" spans="1:243">
      <c r="A226" s="230" t="s">
        <v>972</v>
      </c>
      <c r="B226" s="233" t="s">
        <v>973</v>
      </c>
      <c r="C226" s="233" t="s">
        <v>27</v>
      </c>
      <c r="D226" s="233" t="s">
        <v>56</v>
      </c>
      <c r="E226" s="236" t="s">
        <v>974</v>
      </c>
      <c r="F226" s="247">
        <v>3013.49</v>
      </c>
      <c r="G226" s="247" t="s">
        <v>109</v>
      </c>
      <c r="H226" s="233" t="s">
        <v>51</v>
      </c>
      <c r="I226" s="247" t="s">
        <v>975</v>
      </c>
      <c r="J226" s="247">
        <v>750</v>
      </c>
      <c r="K226" s="247">
        <v>750</v>
      </c>
      <c r="L226" s="247">
        <f t="shared" si="5"/>
        <v>0</v>
      </c>
      <c r="M226" s="268" t="s">
        <v>53</v>
      </c>
      <c r="N226" s="268"/>
      <c r="O226" s="185"/>
      <c r="P226" s="269"/>
      <c r="Q226" s="274"/>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1"/>
      <c r="FH226" s="31"/>
      <c r="FI226" s="31"/>
      <c r="FJ226" s="31"/>
      <c r="FK226" s="31"/>
      <c r="FL226" s="31"/>
      <c r="FM226" s="31"/>
      <c r="FN226" s="31"/>
      <c r="FO226" s="31"/>
      <c r="FP226" s="31"/>
      <c r="FQ226" s="31"/>
      <c r="FR226" s="31"/>
      <c r="FS226" s="31"/>
      <c r="FT226" s="31"/>
      <c r="FU226" s="31"/>
      <c r="FV226" s="31"/>
      <c r="FW226" s="31"/>
      <c r="FX226" s="31"/>
      <c r="FY226" s="31"/>
      <c r="FZ226" s="31"/>
      <c r="GA226" s="31"/>
      <c r="GB226" s="31"/>
      <c r="GC226" s="31"/>
      <c r="GD226" s="31"/>
      <c r="GE226" s="31"/>
      <c r="GF226" s="31"/>
      <c r="GG226" s="31"/>
      <c r="GH226" s="31"/>
      <c r="GI226" s="31"/>
      <c r="GJ226" s="31"/>
      <c r="GK226" s="31"/>
      <c r="GL226" s="31"/>
      <c r="GM226" s="31"/>
      <c r="GN226" s="31"/>
      <c r="GO226" s="31"/>
      <c r="GP226" s="31"/>
      <c r="GQ226" s="31"/>
      <c r="GR226" s="31"/>
      <c r="GS226" s="31"/>
      <c r="GT226" s="31"/>
      <c r="GU226" s="31"/>
      <c r="GV226" s="31"/>
      <c r="GW226" s="31"/>
      <c r="GX226" s="31"/>
      <c r="GY226" s="31"/>
      <c r="GZ226" s="31"/>
      <c r="HA226" s="31"/>
      <c r="HB226" s="31"/>
      <c r="HC226" s="31"/>
      <c r="HD226" s="31"/>
      <c r="HE226" s="31"/>
      <c r="HF226" s="31"/>
      <c r="HG226" s="31"/>
      <c r="HH226" s="31"/>
      <c r="HI226" s="31"/>
      <c r="HJ226" s="31"/>
      <c r="HK226" s="31"/>
      <c r="HL226" s="31"/>
      <c r="HM226" s="31"/>
      <c r="HN226" s="31"/>
      <c r="HO226" s="31"/>
      <c r="HP226" s="31"/>
      <c r="HQ226" s="31"/>
      <c r="HR226" s="31"/>
      <c r="HS226" s="31"/>
      <c r="HT226" s="31"/>
      <c r="HU226" s="31"/>
      <c r="HV226" s="31"/>
      <c r="HW226" s="31"/>
      <c r="HX226" s="31"/>
      <c r="HY226" s="31"/>
      <c r="HZ226" s="31"/>
      <c r="IA226" s="31"/>
      <c r="IB226" s="31"/>
      <c r="IC226" s="31"/>
      <c r="ID226" s="31"/>
      <c r="IE226" s="31"/>
      <c r="IF226" s="31"/>
      <c r="IG226" s="31"/>
      <c r="IH226" s="31"/>
      <c r="II226" s="31"/>
    </row>
    <row r="227" s="218" customFormat="1" ht="67.5" spans="1:243">
      <c r="A227" s="230" t="s">
        <v>976</v>
      </c>
      <c r="B227" s="233" t="s">
        <v>977</v>
      </c>
      <c r="C227" s="233" t="s">
        <v>27</v>
      </c>
      <c r="D227" s="233" t="s">
        <v>56</v>
      </c>
      <c r="E227" s="248" t="s">
        <v>978</v>
      </c>
      <c r="F227" s="247">
        <v>2677.9</v>
      </c>
      <c r="G227" s="280" t="s">
        <v>109</v>
      </c>
      <c r="H227" s="280" t="s">
        <v>51</v>
      </c>
      <c r="I227" s="280" t="s">
        <v>979</v>
      </c>
      <c r="J227" s="247">
        <v>600</v>
      </c>
      <c r="K227" s="247">
        <v>600</v>
      </c>
      <c r="L227" s="247">
        <f t="shared" si="5"/>
        <v>0</v>
      </c>
      <c r="M227" s="303" t="s">
        <v>53</v>
      </c>
      <c r="N227" s="268"/>
      <c r="O227" s="185"/>
      <c r="P227" s="269"/>
      <c r="Q227" s="274"/>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c r="ER227" s="31"/>
      <c r="ES227" s="31"/>
      <c r="ET227" s="31"/>
      <c r="EU227" s="31"/>
      <c r="EV227" s="31"/>
      <c r="EW227" s="31"/>
      <c r="EX227" s="31"/>
      <c r="EY227" s="31"/>
      <c r="EZ227" s="31"/>
      <c r="FA227" s="31"/>
      <c r="FB227" s="31"/>
      <c r="FC227" s="31"/>
      <c r="FD227" s="31"/>
      <c r="FE227" s="31"/>
      <c r="FF227" s="31"/>
      <c r="FG227" s="31"/>
      <c r="FH227" s="31"/>
      <c r="FI227" s="31"/>
      <c r="FJ227" s="31"/>
      <c r="FK227" s="31"/>
      <c r="FL227" s="31"/>
      <c r="FM227" s="31"/>
      <c r="FN227" s="31"/>
      <c r="FO227" s="31"/>
      <c r="FP227" s="31"/>
      <c r="FQ227" s="31"/>
      <c r="FR227" s="31"/>
      <c r="FS227" s="31"/>
      <c r="FT227" s="31"/>
      <c r="FU227" s="31"/>
      <c r="FV227" s="31"/>
      <c r="FW227" s="31"/>
      <c r="FX227" s="31"/>
      <c r="FY227" s="31"/>
      <c r="FZ227" s="31"/>
      <c r="GA227" s="31"/>
      <c r="GB227" s="31"/>
      <c r="GC227" s="31"/>
      <c r="GD227" s="31"/>
      <c r="GE227" s="31"/>
      <c r="GF227" s="31"/>
      <c r="GG227" s="31"/>
      <c r="GH227" s="31"/>
      <c r="GI227" s="31"/>
      <c r="GJ227" s="31"/>
      <c r="GK227" s="31"/>
      <c r="GL227" s="31"/>
      <c r="GM227" s="31"/>
      <c r="GN227" s="31"/>
      <c r="GO227" s="31"/>
      <c r="GP227" s="31"/>
      <c r="GQ227" s="31"/>
      <c r="GR227" s="31"/>
      <c r="GS227" s="31"/>
      <c r="GT227" s="31"/>
      <c r="GU227" s="31"/>
      <c r="GV227" s="31"/>
      <c r="GW227" s="31"/>
      <c r="GX227" s="31"/>
      <c r="GY227" s="31"/>
      <c r="GZ227" s="31"/>
      <c r="HA227" s="31"/>
      <c r="HB227" s="31"/>
      <c r="HC227" s="31"/>
      <c r="HD227" s="31"/>
      <c r="HE227" s="31"/>
      <c r="HF227" s="31"/>
      <c r="HG227" s="31"/>
      <c r="HH227" s="31"/>
      <c r="HI227" s="31"/>
      <c r="HJ227" s="31"/>
      <c r="HK227" s="31"/>
      <c r="HL227" s="31"/>
      <c r="HM227" s="31"/>
      <c r="HN227" s="31"/>
      <c r="HO227" s="31"/>
      <c r="HP227" s="31"/>
      <c r="HQ227" s="31"/>
      <c r="HR227" s="31"/>
      <c r="HS227" s="31"/>
      <c r="HT227" s="31"/>
      <c r="HU227" s="31"/>
      <c r="HV227" s="31"/>
      <c r="HW227" s="31"/>
      <c r="HX227" s="31"/>
      <c r="HY227" s="31"/>
      <c r="HZ227" s="31"/>
      <c r="IA227" s="31"/>
      <c r="IB227" s="31"/>
      <c r="IC227" s="31"/>
      <c r="ID227" s="31"/>
      <c r="IE227" s="31"/>
      <c r="IF227" s="31"/>
      <c r="IG227" s="31"/>
      <c r="IH227" s="31"/>
      <c r="II227" s="31"/>
    </row>
    <row r="228" s="218" customFormat="1" ht="94.5" spans="1:243">
      <c r="A228" s="230" t="s">
        <v>980</v>
      </c>
      <c r="B228" s="233" t="s">
        <v>981</v>
      </c>
      <c r="C228" s="233" t="s">
        <v>27</v>
      </c>
      <c r="D228" s="233" t="s">
        <v>56</v>
      </c>
      <c r="E228" s="248" t="s">
        <v>982</v>
      </c>
      <c r="F228" s="247">
        <v>9219.45</v>
      </c>
      <c r="G228" s="280" t="s">
        <v>133</v>
      </c>
      <c r="H228" s="280" t="s">
        <v>51</v>
      </c>
      <c r="I228" s="280" t="s">
        <v>983</v>
      </c>
      <c r="J228" s="247">
        <v>1000</v>
      </c>
      <c r="K228" s="247">
        <v>1000</v>
      </c>
      <c r="L228" s="247">
        <f t="shared" si="5"/>
        <v>0</v>
      </c>
      <c r="M228" s="303" t="s">
        <v>53</v>
      </c>
      <c r="N228" s="268"/>
      <c r="O228" s="185"/>
      <c r="P228" s="269"/>
      <c r="Q228" s="274"/>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c r="ER228" s="31"/>
      <c r="ES228" s="31"/>
      <c r="ET228" s="31"/>
      <c r="EU228" s="31"/>
      <c r="EV228" s="31"/>
      <c r="EW228" s="31"/>
      <c r="EX228" s="31"/>
      <c r="EY228" s="31"/>
      <c r="EZ228" s="31"/>
      <c r="FA228" s="31"/>
      <c r="FB228" s="31"/>
      <c r="FC228" s="31"/>
      <c r="FD228" s="31"/>
      <c r="FE228" s="31"/>
      <c r="FF228" s="31"/>
      <c r="FG228" s="31"/>
      <c r="FH228" s="31"/>
      <c r="FI228" s="31"/>
      <c r="FJ228" s="31"/>
      <c r="FK228" s="31"/>
      <c r="FL228" s="31"/>
      <c r="FM228" s="31"/>
      <c r="FN228" s="31"/>
      <c r="FO228" s="31"/>
      <c r="FP228" s="31"/>
      <c r="FQ228" s="31"/>
      <c r="FR228" s="31"/>
      <c r="FS228" s="31"/>
      <c r="FT228" s="31"/>
      <c r="FU228" s="31"/>
      <c r="FV228" s="31"/>
      <c r="FW228" s="31"/>
      <c r="FX228" s="31"/>
      <c r="FY228" s="31"/>
      <c r="FZ228" s="31"/>
      <c r="GA228" s="31"/>
      <c r="GB228" s="31"/>
      <c r="GC228" s="31"/>
      <c r="GD228" s="31"/>
      <c r="GE228" s="31"/>
      <c r="GF228" s="31"/>
      <c r="GG228" s="31"/>
      <c r="GH228" s="31"/>
      <c r="GI228" s="31"/>
      <c r="GJ228" s="31"/>
      <c r="GK228" s="31"/>
      <c r="GL228" s="31"/>
      <c r="GM228" s="31"/>
      <c r="GN228" s="31"/>
      <c r="GO228" s="31"/>
      <c r="GP228" s="31"/>
      <c r="GQ228" s="31"/>
      <c r="GR228" s="31"/>
      <c r="GS228" s="31"/>
      <c r="GT228" s="31"/>
      <c r="GU228" s="31"/>
      <c r="GV228" s="31"/>
      <c r="GW228" s="31"/>
      <c r="GX228" s="31"/>
      <c r="GY228" s="31"/>
      <c r="GZ228" s="31"/>
      <c r="HA228" s="31"/>
      <c r="HB228" s="31"/>
      <c r="HC228" s="31"/>
      <c r="HD228" s="31"/>
      <c r="HE228" s="31"/>
      <c r="HF228" s="31"/>
      <c r="HG228" s="31"/>
      <c r="HH228" s="31"/>
      <c r="HI228" s="31"/>
      <c r="HJ228" s="31"/>
      <c r="HK228" s="31"/>
      <c r="HL228" s="31"/>
      <c r="HM228" s="31"/>
      <c r="HN228" s="31"/>
      <c r="HO228" s="31"/>
      <c r="HP228" s="31"/>
      <c r="HQ228" s="31"/>
      <c r="HR228" s="31"/>
      <c r="HS228" s="31"/>
      <c r="HT228" s="31"/>
      <c r="HU228" s="31"/>
      <c r="HV228" s="31"/>
      <c r="HW228" s="31"/>
      <c r="HX228" s="31"/>
      <c r="HY228" s="31"/>
      <c r="HZ228" s="31"/>
      <c r="IA228" s="31"/>
      <c r="IB228" s="31"/>
      <c r="IC228" s="31"/>
      <c r="ID228" s="31"/>
      <c r="IE228" s="31"/>
      <c r="IF228" s="31"/>
      <c r="IG228" s="31"/>
      <c r="IH228" s="31"/>
      <c r="II228" s="31"/>
    </row>
    <row r="229" s="218" customFormat="1" ht="40.5" spans="1:243">
      <c r="A229" s="230" t="s">
        <v>984</v>
      </c>
      <c r="B229" s="234" t="s">
        <v>985</v>
      </c>
      <c r="C229" s="234" t="s">
        <v>27</v>
      </c>
      <c r="D229" s="234" t="s">
        <v>142</v>
      </c>
      <c r="E229" s="250" t="s">
        <v>986</v>
      </c>
      <c r="F229" s="247">
        <v>1393.19</v>
      </c>
      <c r="G229" s="291" t="s">
        <v>144</v>
      </c>
      <c r="H229" s="291" t="s">
        <v>51</v>
      </c>
      <c r="I229" s="291" t="s">
        <v>987</v>
      </c>
      <c r="J229" s="247">
        <v>327</v>
      </c>
      <c r="K229" s="247">
        <v>327</v>
      </c>
      <c r="L229" s="247">
        <f t="shared" si="5"/>
        <v>0</v>
      </c>
      <c r="M229" s="303" t="s">
        <v>92</v>
      </c>
      <c r="N229" s="268"/>
      <c r="O229" s="185"/>
      <c r="P229" s="269"/>
      <c r="Q229" s="274"/>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c r="ER229" s="31"/>
      <c r="ES229" s="31"/>
      <c r="ET229" s="31"/>
      <c r="EU229" s="31"/>
      <c r="EV229" s="31"/>
      <c r="EW229" s="31"/>
      <c r="EX229" s="31"/>
      <c r="EY229" s="31"/>
      <c r="EZ229" s="31"/>
      <c r="FA229" s="31"/>
      <c r="FB229" s="31"/>
      <c r="FC229" s="31"/>
      <c r="FD229" s="31"/>
      <c r="FE229" s="31"/>
      <c r="FF229" s="31"/>
      <c r="FG229" s="31"/>
      <c r="FH229" s="31"/>
      <c r="FI229" s="31"/>
      <c r="FJ229" s="31"/>
      <c r="FK229" s="31"/>
      <c r="FL229" s="31"/>
      <c r="FM229" s="31"/>
      <c r="FN229" s="31"/>
      <c r="FO229" s="31"/>
      <c r="FP229" s="31"/>
      <c r="FQ229" s="31"/>
      <c r="FR229" s="31"/>
      <c r="FS229" s="31"/>
      <c r="FT229" s="31"/>
      <c r="FU229" s="31"/>
      <c r="FV229" s="31"/>
      <c r="FW229" s="31"/>
      <c r="FX229" s="31"/>
      <c r="FY229" s="31"/>
      <c r="FZ229" s="31"/>
      <c r="GA229" s="31"/>
      <c r="GB229" s="31"/>
      <c r="GC229" s="31"/>
      <c r="GD229" s="31"/>
      <c r="GE229" s="31"/>
      <c r="GF229" s="31"/>
      <c r="GG229" s="31"/>
      <c r="GH229" s="31"/>
      <c r="GI229" s="31"/>
      <c r="GJ229" s="31"/>
      <c r="GK229" s="31"/>
      <c r="GL229" s="31"/>
      <c r="GM229" s="31"/>
      <c r="GN229" s="31"/>
      <c r="GO229" s="31"/>
      <c r="GP229" s="31"/>
      <c r="GQ229" s="31"/>
      <c r="GR229" s="31"/>
      <c r="GS229" s="31"/>
      <c r="GT229" s="31"/>
      <c r="GU229" s="31"/>
      <c r="GV229" s="31"/>
      <c r="GW229" s="31"/>
      <c r="GX229" s="31"/>
      <c r="GY229" s="31"/>
      <c r="GZ229" s="31"/>
      <c r="HA229" s="31"/>
      <c r="HB229" s="31"/>
      <c r="HC229" s="31"/>
      <c r="HD229" s="31"/>
      <c r="HE229" s="31"/>
      <c r="HF229" s="31"/>
      <c r="HG229" s="31"/>
      <c r="HH229" s="31"/>
      <c r="HI229" s="31"/>
      <c r="HJ229" s="31"/>
      <c r="HK229" s="31"/>
      <c r="HL229" s="31"/>
      <c r="HM229" s="31"/>
      <c r="HN229" s="31"/>
      <c r="HO229" s="31"/>
      <c r="HP229" s="31"/>
      <c r="HQ229" s="31"/>
      <c r="HR229" s="31"/>
      <c r="HS229" s="31"/>
      <c r="HT229" s="31"/>
      <c r="HU229" s="31"/>
      <c r="HV229" s="31"/>
      <c r="HW229" s="31"/>
      <c r="HX229" s="31"/>
      <c r="HY229" s="31"/>
      <c r="HZ229" s="31"/>
      <c r="IA229" s="31"/>
      <c r="IB229" s="31"/>
      <c r="IC229" s="31"/>
      <c r="ID229" s="31"/>
      <c r="IE229" s="31"/>
      <c r="IF229" s="31"/>
      <c r="IG229" s="31"/>
      <c r="IH229" s="31"/>
      <c r="II229" s="31"/>
    </row>
    <row r="230" s="218" customFormat="1" ht="40.5" spans="1:243">
      <c r="A230" s="230" t="s">
        <v>988</v>
      </c>
      <c r="B230" s="234" t="s">
        <v>989</v>
      </c>
      <c r="C230" s="234" t="s">
        <v>27</v>
      </c>
      <c r="D230" s="234" t="s">
        <v>142</v>
      </c>
      <c r="E230" s="250" t="s">
        <v>990</v>
      </c>
      <c r="F230" s="247">
        <v>832.57</v>
      </c>
      <c r="G230" s="234" t="s">
        <v>75</v>
      </c>
      <c r="H230" s="234" t="s">
        <v>51</v>
      </c>
      <c r="I230" s="234" t="s">
        <v>991</v>
      </c>
      <c r="J230" s="247">
        <v>170.2</v>
      </c>
      <c r="K230" s="247">
        <v>170.2</v>
      </c>
      <c r="L230" s="247">
        <f t="shared" si="5"/>
        <v>0</v>
      </c>
      <c r="M230" s="303" t="s">
        <v>92</v>
      </c>
      <c r="N230" s="268"/>
      <c r="O230" s="185"/>
      <c r="P230" s="269"/>
      <c r="Q230" s="274"/>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c r="ER230" s="31"/>
      <c r="ES230" s="31"/>
      <c r="ET230" s="31"/>
      <c r="EU230" s="31"/>
      <c r="EV230" s="31"/>
      <c r="EW230" s="31"/>
      <c r="EX230" s="31"/>
      <c r="EY230" s="31"/>
      <c r="EZ230" s="31"/>
      <c r="FA230" s="31"/>
      <c r="FB230" s="31"/>
      <c r="FC230" s="31"/>
      <c r="FD230" s="31"/>
      <c r="FE230" s="31"/>
      <c r="FF230" s="31"/>
      <c r="FG230" s="31"/>
      <c r="FH230" s="31"/>
      <c r="FI230" s="31"/>
      <c r="FJ230" s="31"/>
      <c r="FK230" s="31"/>
      <c r="FL230" s="31"/>
      <c r="FM230" s="31"/>
      <c r="FN230" s="31"/>
      <c r="FO230" s="31"/>
      <c r="FP230" s="31"/>
      <c r="FQ230" s="31"/>
      <c r="FR230" s="31"/>
      <c r="FS230" s="31"/>
      <c r="FT230" s="31"/>
      <c r="FU230" s="31"/>
      <c r="FV230" s="31"/>
      <c r="FW230" s="31"/>
      <c r="FX230" s="31"/>
      <c r="FY230" s="31"/>
      <c r="FZ230" s="31"/>
      <c r="GA230" s="31"/>
      <c r="GB230" s="31"/>
      <c r="GC230" s="31"/>
      <c r="GD230" s="31"/>
      <c r="GE230" s="31"/>
      <c r="GF230" s="31"/>
      <c r="GG230" s="31"/>
      <c r="GH230" s="31"/>
      <c r="GI230" s="31"/>
      <c r="GJ230" s="31"/>
      <c r="GK230" s="31"/>
      <c r="GL230" s="31"/>
      <c r="GM230" s="31"/>
      <c r="GN230" s="31"/>
      <c r="GO230" s="31"/>
      <c r="GP230" s="31"/>
      <c r="GQ230" s="31"/>
      <c r="GR230" s="31"/>
      <c r="GS230" s="31"/>
      <c r="GT230" s="31"/>
      <c r="GU230" s="31"/>
      <c r="GV230" s="31"/>
      <c r="GW230" s="31"/>
      <c r="GX230" s="31"/>
      <c r="GY230" s="31"/>
      <c r="GZ230" s="31"/>
      <c r="HA230" s="31"/>
      <c r="HB230" s="31"/>
      <c r="HC230" s="31"/>
      <c r="HD230" s="31"/>
      <c r="HE230" s="31"/>
      <c r="HF230" s="31"/>
      <c r="HG230" s="31"/>
      <c r="HH230" s="31"/>
      <c r="HI230" s="31"/>
      <c r="HJ230" s="31"/>
      <c r="HK230" s="31"/>
      <c r="HL230" s="31"/>
      <c r="HM230" s="31"/>
      <c r="HN230" s="31"/>
      <c r="HO230" s="31"/>
      <c r="HP230" s="31"/>
      <c r="HQ230" s="31"/>
      <c r="HR230" s="31"/>
      <c r="HS230" s="31"/>
      <c r="HT230" s="31"/>
      <c r="HU230" s="31"/>
      <c r="HV230" s="31"/>
      <c r="HW230" s="31"/>
      <c r="HX230" s="31"/>
      <c r="HY230" s="31"/>
      <c r="HZ230" s="31"/>
      <c r="IA230" s="31"/>
      <c r="IB230" s="31"/>
      <c r="IC230" s="31"/>
      <c r="ID230" s="31"/>
      <c r="IE230" s="31"/>
      <c r="IF230" s="31"/>
      <c r="IG230" s="31"/>
      <c r="IH230" s="31"/>
      <c r="II230" s="31"/>
    </row>
    <row r="231" s="218" customFormat="1" ht="40.5" spans="1:243">
      <c r="A231" s="230" t="s">
        <v>992</v>
      </c>
      <c r="B231" s="283" t="s">
        <v>993</v>
      </c>
      <c r="C231" s="284" t="s">
        <v>27</v>
      </c>
      <c r="D231" s="233" t="s">
        <v>56</v>
      </c>
      <c r="E231" s="248" t="s">
        <v>994</v>
      </c>
      <c r="F231" s="247">
        <v>439.52</v>
      </c>
      <c r="G231" s="289" t="s">
        <v>90</v>
      </c>
      <c r="H231" s="292" t="s">
        <v>51</v>
      </c>
      <c r="I231" s="289" t="s">
        <v>995</v>
      </c>
      <c r="J231" s="247">
        <v>100</v>
      </c>
      <c r="K231" s="247">
        <v>100</v>
      </c>
      <c r="L231" s="247">
        <f t="shared" si="5"/>
        <v>0</v>
      </c>
      <c r="M231" s="306" t="s">
        <v>53</v>
      </c>
      <c r="N231" s="268"/>
      <c r="O231" s="185"/>
      <c r="P231" s="269"/>
      <c r="Q231" s="274"/>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c r="ER231" s="31"/>
      <c r="ES231" s="31"/>
      <c r="ET231" s="31"/>
      <c r="EU231" s="31"/>
      <c r="EV231" s="31"/>
      <c r="EW231" s="31"/>
      <c r="EX231" s="31"/>
      <c r="EY231" s="31"/>
      <c r="EZ231" s="31"/>
      <c r="FA231" s="31"/>
      <c r="FB231" s="31"/>
      <c r="FC231" s="31"/>
      <c r="FD231" s="31"/>
      <c r="FE231" s="31"/>
      <c r="FF231" s="31"/>
      <c r="FG231" s="31"/>
      <c r="FH231" s="31"/>
      <c r="FI231" s="31"/>
      <c r="FJ231" s="31"/>
      <c r="FK231" s="31"/>
      <c r="FL231" s="31"/>
      <c r="FM231" s="31"/>
      <c r="FN231" s="31"/>
      <c r="FO231" s="31"/>
      <c r="FP231" s="31"/>
      <c r="FQ231" s="31"/>
      <c r="FR231" s="31"/>
      <c r="FS231" s="31"/>
      <c r="FT231" s="31"/>
      <c r="FU231" s="31"/>
      <c r="FV231" s="31"/>
      <c r="FW231" s="31"/>
      <c r="FX231" s="31"/>
      <c r="FY231" s="31"/>
      <c r="FZ231" s="31"/>
      <c r="GA231" s="31"/>
      <c r="GB231" s="31"/>
      <c r="GC231" s="31"/>
      <c r="GD231" s="31"/>
      <c r="GE231" s="31"/>
      <c r="GF231" s="31"/>
      <c r="GG231" s="31"/>
      <c r="GH231" s="31"/>
      <c r="GI231" s="31"/>
      <c r="GJ231" s="31"/>
      <c r="GK231" s="31"/>
      <c r="GL231" s="31"/>
      <c r="GM231" s="31"/>
      <c r="GN231" s="31"/>
      <c r="GO231" s="31"/>
      <c r="GP231" s="31"/>
      <c r="GQ231" s="31"/>
      <c r="GR231" s="31"/>
      <c r="GS231" s="31"/>
      <c r="GT231" s="31"/>
      <c r="GU231" s="31"/>
      <c r="GV231" s="31"/>
      <c r="GW231" s="31"/>
      <c r="GX231" s="31"/>
      <c r="GY231" s="31"/>
      <c r="GZ231" s="31"/>
      <c r="HA231" s="31"/>
      <c r="HB231" s="31"/>
      <c r="HC231" s="31"/>
      <c r="HD231" s="31"/>
      <c r="HE231" s="31"/>
      <c r="HF231" s="31"/>
      <c r="HG231" s="31"/>
      <c r="HH231" s="31"/>
      <c r="HI231" s="31"/>
      <c r="HJ231" s="31"/>
      <c r="HK231" s="31"/>
      <c r="HL231" s="31"/>
      <c r="HM231" s="31"/>
      <c r="HN231" s="31"/>
      <c r="HO231" s="31"/>
      <c r="HP231" s="31"/>
      <c r="HQ231" s="31"/>
      <c r="HR231" s="31"/>
      <c r="HS231" s="31"/>
      <c r="HT231" s="31"/>
      <c r="HU231" s="31"/>
      <c r="HV231" s="31"/>
      <c r="HW231" s="31"/>
      <c r="HX231" s="31"/>
      <c r="HY231" s="31"/>
      <c r="HZ231" s="31"/>
      <c r="IA231" s="31"/>
      <c r="IB231" s="31"/>
      <c r="IC231" s="31"/>
      <c r="ID231" s="31"/>
      <c r="IE231" s="31"/>
      <c r="IF231" s="31"/>
      <c r="IG231" s="31"/>
      <c r="IH231" s="31"/>
      <c r="II231" s="31"/>
    </row>
    <row r="232" s="218" customFormat="1" ht="54" spans="1:243">
      <c r="A232" s="230" t="s">
        <v>996</v>
      </c>
      <c r="B232" s="283" t="s">
        <v>997</v>
      </c>
      <c r="C232" s="283" t="s">
        <v>27</v>
      </c>
      <c r="D232" s="233" t="s">
        <v>56</v>
      </c>
      <c r="E232" s="248" t="s">
        <v>998</v>
      </c>
      <c r="F232" s="247">
        <v>392.9</v>
      </c>
      <c r="G232" s="289" t="s">
        <v>114</v>
      </c>
      <c r="H232" s="289" t="s">
        <v>51</v>
      </c>
      <c r="I232" s="289" t="s">
        <v>999</v>
      </c>
      <c r="J232" s="247">
        <v>39.74</v>
      </c>
      <c r="K232" s="247">
        <v>39.74</v>
      </c>
      <c r="L232" s="247">
        <f t="shared" si="5"/>
        <v>0</v>
      </c>
      <c r="M232" s="306" t="s">
        <v>53</v>
      </c>
      <c r="N232" s="268"/>
      <c r="O232" s="185"/>
      <c r="P232" s="269"/>
      <c r="Q232" s="274"/>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c r="ER232" s="31"/>
      <c r="ES232" s="31"/>
      <c r="ET232" s="31"/>
      <c r="EU232" s="31"/>
      <c r="EV232" s="31"/>
      <c r="EW232" s="31"/>
      <c r="EX232" s="31"/>
      <c r="EY232" s="31"/>
      <c r="EZ232" s="31"/>
      <c r="FA232" s="31"/>
      <c r="FB232" s="31"/>
      <c r="FC232" s="31"/>
      <c r="FD232" s="31"/>
      <c r="FE232" s="31"/>
      <c r="FF232" s="31"/>
      <c r="FG232" s="31"/>
      <c r="FH232" s="31"/>
      <c r="FI232" s="31"/>
      <c r="FJ232" s="31"/>
      <c r="FK232" s="31"/>
      <c r="FL232" s="31"/>
      <c r="FM232" s="31"/>
      <c r="FN232" s="31"/>
      <c r="FO232" s="31"/>
      <c r="FP232" s="31"/>
      <c r="FQ232" s="31"/>
      <c r="FR232" s="31"/>
      <c r="FS232" s="31"/>
      <c r="FT232" s="31"/>
      <c r="FU232" s="31"/>
      <c r="FV232" s="31"/>
      <c r="FW232" s="31"/>
      <c r="FX232" s="31"/>
      <c r="FY232" s="31"/>
      <c r="FZ232" s="31"/>
      <c r="GA232" s="31"/>
      <c r="GB232" s="31"/>
      <c r="GC232" s="31"/>
      <c r="GD232" s="31"/>
      <c r="GE232" s="31"/>
      <c r="GF232" s="31"/>
      <c r="GG232" s="31"/>
      <c r="GH232" s="31"/>
      <c r="GI232" s="31"/>
      <c r="GJ232" s="31"/>
      <c r="GK232" s="31"/>
      <c r="GL232" s="31"/>
      <c r="GM232" s="31"/>
      <c r="GN232" s="31"/>
      <c r="GO232" s="31"/>
      <c r="GP232" s="31"/>
      <c r="GQ232" s="31"/>
      <c r="GR232" s="31"/>
      <c r="GS232" s="31"/>
      <c r="GT232" s="31"/>
      <c r="GU232" s="31"/>
      <c r="GV232" s="31"/>
      <c r="GW232" s="31"/>
      <c r="GX232" s="31"/>
      <c r="GY232" s="31"/>
      <c r="GZ232" s="31"/>
      <c r="HA232" s="31"/>
      <c r="HB232" s="31"/>
      <c r="HC232" s="31"/>
      <c r="HD232" s="31"/>
      <c r="HE232" s="31"/>
      <c r="HF232" s="31"/>
      <c r="HG232" s="31"/>
      <c r="HH232" s="31"/>
      <c r="HI232" s="31"/>
      <c r="HJ232" s="31"/>
      <c r="HK232" s="31"/>
      <c r="HL232" s="31"/>
      <c r="HM232" s="31"/>
      <c r="HN232" s="31"/>
      <c r="HO232" s="31"/>
      <c r="HP232" s="31"/>
      <c r="HQ232" s="31"/>
      <c r="HR232" s="31"/>
      <c r="HS232" s="31"/>
      <c r="HT232" s="31"/>
      <c r="HU232" s="31"/>
      <c r="HV232" s="31"/>
      <c r="HW232" s="31"/>
      <c r="HX232" s="31"/>
      <c r="HY232" s="31"/>
      <c r="HZ232" s="31"/>
      <c r="IA232" s="31"/>
      <c r="IB232" s="31"/>
      <c r="IC232" s="31"/>
      <c r="ID232" s="31"/>
      <c r="IE232" s="31"/>
      <c r="IF232" s="31"/>
      <c r="IG232" s="31"/>
      <c r="IH232" s="31"/>
      <c r="II232" s="31"/>
    </row>
    <row r="233" s="218" customFormat="1" ht="40.5" spans="1:243">
      <c r="A233" s="230" t="s">
        <v>1000</v>
      </c>
      <c r="B233" s="285" t="s">
        <v>1001</v>
      </c>
      <c r="C233" s="285" t="s">
        <v>27</v>
      </c>
      <c r="D233" s="233" t="s">
        <v>56</v>
      </c>
      <c r="E233" s="248" t="s">
        <v>1002</v>
      </c>
      <c r="F233" s="247">
        <v>396.14</v>
      </c>
      <c r="G233" s="293" t="s">
        <v>90</v>
      </c>
      <c r="H233" s="292" t="s">
        <v>51</v>
      </c>
      <c r="I233" s="289" t="s">
        <v>979</v>
      </c>
      <c r="J233" s="247">
        <v>70</v>
      </c>
      <c r="K233" s="247">
        <v>70</v>
      </c>
      <c r="L233" s="247">
        <f t="shared" si="5"/>
        <v>0</v>
      </c>
      <c r="M233" s="306" t="s">
        <v>53</v>
      </c>
      <c r="N233" s="268"/>
      <c r="O233" s="185"/>
      <c r="P233" s="269"/>
      <c r="Q233" s="274"/>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c r="ER233" s="31"/>
      <c r="ES233" s="31"/>
      <c r="ET233" s="31"/>
      <c r="EU233" s="31"/>
      <c r="EV233" s="31"/>
      <c r="EW233" s="31"/>
      <c r="EX233" s="31"/>
      <c r="EY233" s="31"/>
      <c r="EZ233" s="31"/>
      <c r="FA233" s="31"/>
      <c r="FB233" s="31"/>
      <c r="FC233" s="31"/>
      <c r="FD233" s="31"/>
      <c r="FE233" s="31"/>
      <c r="FF233" s="31"/>
      <c r="FG233" s="31"/>
      <c r="FH233" s="31"/>
      <c r="FI233" s="31"/>
      <c r="FJ233" s="31"/>
      <c r="FK233" s="31"/>
      <c r="FL233" s="31"/>
      <c r="FM233" s="31"/>
      <c r="FN233" s="31"/>
      <c r="FO233" s="31"/>
      <c r="FP233" s="31"/>
      <c r="FQ233" s="31"/>
      <c r="FR233" s="31"/>
      <c r="FS233" s="31"/>
      <c r="FT233" s="31"/>
      <c r="FU233" s="31"/>
      <c r="FV233" s="31"/>
      <c r="FW233" s="31"/>
      <c r="FX233" s="31"/>
      <c r="FY233" s="31"/>
      <c r="FZ233" s="31"/>
      <c r="GA233" s="31"/>
      <c r="GB233" s="31"/>
      <c r="GC233" s="31"/>
      <c r="GD233" s="31"/>
      <c r="GE233" s="31"/>
      <c r="GF233" s="31"/>
      <c r="GG233" s="31"/>
      <c r="GH233" s="31"/>
      <c r="GI233" s="31"/>
      <c r="GJ233" s="31"/>
      <c r="GK233" s="31"/>
      <c r="GL233" s="31"/>
      <c r="GM233" s="31"/>
      <c r="GN233" s="31"/>
      <c r="GO233" s="31"/>
      <c r="GP233" s="31"/>
      <c r="GQ233" s="31"/>
      <c r="GR233" s="31"/>
      <c r="GS233" s="31"/>
      <c r="GT233" s="31"/>
      <c r="GU233" s="31"/>
      <c r="GV233" s="31"/>
      <c r="GW233" s="31"/>
      <c r="GX233" s="31"/>
      <c r="GY233" s="31"/>
      <c r="GZ233" s="31"/>
      <c r="HA233" s="31"/>
      <c r="HB233" s="31"/>
      <c r="HC233" s="31"/>
      <c r="HD233" s="31"/>
      <c r="HE233" s="31"/>
      <c r="HF233" s="31"/>
      <c r="HG233" s="31"/>
      <c r="HH233" s="31"/>
      <c r="HI233" s="31"/>
      <c r="HJ233" s="31"/>
      <c r="HK233" s="31"/>
      <c r="HL233" s="31"/>
      <c r="HM233" s="31"/>
      <c r="HN233" s="31"/>
      <c r="HO233" s="31"/>
      <c r="HP233" s="31"/>
      <c r="HQ233" s="31"/>
      <c r="HR233" s="31"/>
      <c r="HS233" s="31"/>
      <c r="HT233" s="31"/>
      <c r="HU233" s="31"/>
      <c r="HV233" s="31"/>
      <c r="HW233" s="31"/>
      <c r="HX233" s="31"/>
      <c r="HY233" s="31"/>
      <c r="HZ233" s="31"/>
      <c r="IA233" s="31"/>
      <c r="IB233" s="31"/>
      <c r="IC233" s="31"/>
      <c r="ID233" s="31"/>
      <c r="IE233" s="31"/>
      <c r="IF233" s="31"/>
      <c r="IG233" s="31"/>
      <c r="IH233" s="31"/>
      <c r="II233" s="31"/>
    </row>
    <row r="234" s="218" customFormat="1" ht="41" customHeight="1" spans="1:243">
      <c r="A234" s="230" t="s">
        <v>1003</v>
      </c>
      <c r="B234" s="232" t="s">
        <v>1004</v>
      </c>
      <c r="C234" s="233" t="s">
        <v>27</v>
      </c>
      <c r="D234" s="233" t="s">
        <v>56</v>
      </c>
      <c r="E234" s="248" t="s">
        <v>1005</v>
      </c>
      <c r="F234" s="247">
        <v>115.66</v>
      </c>
      <c r="G234" s="280" t="s">
        <v>584</v>
      </c>
      <c r="H234" s="280" t="s">
        <v>51</v>
      </c>
      <c r="I234" s="280" t="s">
        <v>1006</v>
      </c>
      <c r="J234" s="247">
        <v>40</v>
      </c>
      <c r="K234" s="247">
        <v>40</v>
      </c>
      <c r="L234" s="247">
        <f t="shared" si="5"/>
        <v>0</v>
      </c>
      <c r="M234" s="306" t="s">
        <v>53</v>
      </c>
      <c r="N234" s="268"/>
      <c r="O234" s="185"/>
      <c r="P234" s="269"/>
      <c r="Q234" s="274"/>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c r="ER234" s="31"/>
      <c r="ES234" s="31"/>
      <c r="ET234" s="31"/>
      <c r="EU234" s="31"/>
      <c r="EV234" s="31"/>
      <c r="EW234" s="31"/>
      <c r="EX234" s="31"/>
      <c r="EY234" s="31"/>
      <c r="EZ234" s="31"/>
      <c r="FA234" s="31"/>
      <c r="FB234" s="31"/>
      <c r="FC234" s="31"/>
      <c r="FD234" s="31"/>
      <c r="FE234" s="31"/>
      <c r="FF234" s="31"/>
      <c r="FG234" s="31"/>
      <c r="FH234" s="31"/>
      <c r="FI234" s="31"/>
      <c r="FJ234" s="31"/>
      <c r="FK234" s="31"/>
      <c r="FL234" s="31"/>
      <c r="FM234" s="31"/>
      <c r="FN234" s="31"/>
      <c r="FO234" s="31"/>
      <c r="FP234" s="31"/>
      <c r="FQ234" s="31"/>
      <c r="FR234" s="31"/>
      <c r="FS234" s="31"/>
      <c r="FT234" s="31"/>
      <c r="FU234" s="31"/>
      <c r="FV234" s="31"/>
      <c r="FW234" s="31"/>
      <c r="FX234" s="31"/>
      <c r="FY234" s="31"/>
      <c r="FZ234" s="31"/>
      <c r="GA234" s="31"/>
      <c r="GB234" s="31"/>
      <c r="GC234" s="31"/>
      <c r="GD234" s="31"/>
      <c r="GE234" s="31"/>
      <c r="GF234" s="31"/>
      <c r="GG234" s="31"/>
      <c r="GH234" s="31"/>
      <c r="GI234" s="31"/>
      <c r="GJ234" s="31"/>
      <c r="GK234" s="31"/>
      <c r="GL234" s="31"/>
      <c r="GM234" s="31"/>
      <c r="GN234" s="31"/>
      <c r="GO234" s="31"/>
      <c r="GP234" s="31"/>
      <c r="GQ234" s="31"/>
      <c r="GR234" s="31"/>
      <c r="GS234" s="31"/>
      <c r="GT234" s="31"/>
      <c r="GU234" s="31"/>
      <c r="GV234" s="31"/>
      <c r="GW234" s="31"/>
      <c r="GX234" s="31"/>
      <c r="GY234" s="31"/>
      <c r="GZ234" s="31"/>
      <c r="HA234" s="31"/>
      <c r="HB234" s="31"/>
      <c r="HC234" s="31"/>
      <c r="HD234" s="31"/>
      <c r="HE234" s="31"/>
      <c r="HF234" s="31"/>
      <c r="HG234" s="31"/>
      <c r="HH234" s="31"/>
      <c r="HI234" s="31"/>
      <c r="HJ234" s="31"/>
      <c r="HK234" s="31"/>
      <c r="HL234" s="31"/>
      <c r="HM234" s="31"/>
      <c r="HN234" s="31"/>
      <c r="HO234" s="31"/>
      <c r="HP234" s="31"/>
      <c r="HQ234" s="31"/>
      <c r="HR234" s="31"/>
      <c r="HS234" s="31"/>
      <c r="HT234" s="31"/>
      <c r="HU234" s="31"/>
      <c r="HV234" s="31"/>
      <c r="HW234" s="31"/>
      <c r="HX234" s="31"/>
      <c r="HY234" s="31"/>
      <c r="HZ234" s="31"/>
      <c r="IA234" s="31"/>
      <c r="IB234" s="31"/>
      <c r="IC234" s="31"/>
      <c r="ID234" s="31"/>
      <c r="IE234" s="31"/>
      <c r="IF234" s="31"/>
      <c r="IG234" s="31"/>
      <c r="IH234" s="31"/>
      <c r="II234" s="31"/>
    </row>
    <row r="235" s="218" customFormat="1" ht="40.5" spans="1:243">
      <c r="A235" s="230" t="s">
        <v>1007</v>
      </c>
      <c r="B235" s="283" t="s">
        <v>1008</v>
      </c>
      <c r="C235" s="233" t="s">
        <v>27</v>
      </c>
      <c r="D235" s="233" t="s">
        <v>56</v>
      </c>
      <c r="E235" s="248" t="s">
        <v>1009</v>
      </c>
      <c r="F235" s="247">
        <v>5292.61</v>
      </c>
      <c r="G235" s="235" t="s">
        <v>344</v>
      </c>
      <c r="H235" s="233" t="s">
        <v>51</v>
      </c>
      <c r="I235" s="233" t="s">
        <v>1010</v>
      </c>
      <c r="J235" s="247">
        <v>40</v>
      </c>
      <c r="K235" s="247">
        <v>40</v>
      </c>
      <c r="L235" s="247">
        <f t="shared" si="5"/>
        <v>0</v>
      </c>
      <c r="M235" s="306" t="s">
        <v>53</v>
      </c>
      <c r="N235" s="268"/>
      <c r="O235" s="185"/>
      <c r="P235" s="269"/>
      <c r="Q235" s="274"/>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c r="ER235" s="31"/>
      <c r="ES235" s="31"/>
      <c r="ET235" s="31"/>
      <c r="EU235" s="31"/>
      <c r="EV235" s="31"/>
      <c r="EW235" s="31"/>
      <c r="EX235" s="31"/>
      <c r="EY235" s="31"/>
      <c r="EZ235" s="31"/>
      <c r="FA235" s="31"/>
      <c r="FB235" s="31"/>
      <c r="FC235" s="31"/>
      <c r="FD235" s="31"/>
      <c r="FE235" s="31"/>
      <c r="FF235" s="31"/>
      <c r="FG235" s="31"/>
      <c r="FH235" s="31"/>
      <c r="FI235" s="31"/>
      <c r="FJ235" s="31"/>
      <c r="FK235" s="31"/>
      <c r="FL235" s="31"/>
      <c r="FM235" s="31"/>
      <c r="FN235" s="31"/>
      <c r="FO235" s="31"/>
      <c r="FP235" s="31"/>
      <c r="FQ235" s="31"/>
      <c r="FR235" s="31"/>
      <c r="FS235" s="31"/>
      <c r="FT235" s="31"/>
      <c r="FU235" s="31"/>
      <c r="FV235" s="31"/>
      <c r="FW235" s="31"/>
      <c r="FX235" s="31"/>
      <c r="FY235" s="31"/>
      <c r="FZ235" s="31"/>
      <c r="GA235" s="31"/>
      <c r="GB235" s="31"/>
      <c r="GC235" s="31"/>
      <c r="GD235" s="31"/>
      <c r="GE235" s="31"/>
      <c r="GF235" s="31"/>
      <c r="GG235" s="31"/>
      <c r="GH235" s="31"/>
      <c r="GI235" s="31"/>
      <c r="GJ235" s="31"/>
      <c r="GK235" s="31"/>
      <c r="GL235" s="31"/>
      <c r="GM235" s="31"/>
      <c r="GN235" s="31"/>
      <c r="GO235" s="31"/>
      <c r="GP235" s="31"/>
      <c r="GQ235" s="31"/>
      <c r="GR235" s="31"/>
      <c r="GS235" s="31"/>
      <c r="GT235" s="31"/>
      <c r="GU235" s="31"/>
      <c r="GV235" s="31"/>
      <c r="GW235" s="31"/>
      <c r="GX235" s="31"/>
      <c r="GY235" s="31"/>
      <c r="GZ235" s="31"/>
      <c r="HA235" s="31"/>
      <c r="HB235" s="31"/>
      <c r="HC235" s="31"/>
      <c r="HD235" s="31"/>
      <c r="HE235" s="31"/>
      <c r="HF235" s="31"/>
      <c r="HG235" s="31"/>
      <c r="HH235" s="31"/>
      <c r="HI235" s="31"/>
      <c r="HJ235" s="31"/>
      <c r="HK235" s="31"/>
      <c r="HL235" s="31"/>
      <c r="HM235" s="31"/>
      <c r="HN235" s="31"/>
      <c r="HO235" s="31"/>
      <c r="HP235" s="31"/>
      <c r="HQ235" s="31"/>
      <c r="HR235" s="31"/>
      <c r="HS235" s="31"/>
      <c r="HT235" s="31"/>
      <c r="HU235" s="31"/>
      <c r="HV235" s="31"/>
      <c r="HW235" s="31"/>
      <c r="HX235" s="31"/>
      <c r="HY235" s="31"/>
      <c r="HZ235" s="31"/>
      <c r="IA235" s="31"/>
      <c r="IB235" s="31"/>
      <c r="IC235" s="31"/>
      <c r="ID235" s="31"/>
      <c r="IE235" s="31"/>
      <c r="IF235" s="31"/>
      <c r="IG235" s="31"/>
      <c r="IH235" s="31"/>
      <c r="II235" s="31"/>
    </row>
    <row r="236" s="218" customFormat="1" ht="135" spans="1:243">
      <c r="A236" s="230" t="s">
        <v>1011</v>
      </c>
      <c r="B236" s="232" t="s">
        <v>1012</v>
      </c>
      <c r="C236" s="233" t="s">
        <v>27</v>
      </c>
      <c r="D236" s="233" t="s">
        <v>56</v>
      </c>
      <c r="E236" s="248" t="s">
        <v>1013</v>
      </c>
      <c r="F236" s="247">
        <v>5175.69</v>
      </c>
      <c r="G236" s="280" t="s">
        <v>158</v>
      </c>
      <c r="H236" s="280" t="s">
        <v>51</v>
      </c>
      <c r="I236" s="280" t="s">
        <v>1014</v>
      </c>
      <c r="J236" s="247">
        <v>30</v>
      </c>
      <c r="K236" s="247">
        <v>30</v>
      </c>
      <c r="L236" s="247">
        <f t="shared" si="5"/>
        <v>0</v>
      </c>
      <c r="M236" s="305" t="s">
        <v>53</v>
      </c>
      <c r="N236" s="268"/>
      <c r="O236" s="185"/>
      <c r="P236" s="269"/>
      <c r="Q236" s="274"/>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1"/>
      <c r="FH236" s="31"/>
      <c r="FI236" s="31"/>
      <c r="FJ236" s="31"/>
      <c r="FK236" s="31"/>
      <c r="FL236" s="31"/>
      <c r="FM236" s="31"/>
      <c r="FN236" s="31"/>
      <c r="FO236" s="31"/>
      <c r="FP236" s="31"/>
      <c r="FQ236" s="31"/>
      <c r="FR236" s="31"/>
      <c r="FS236" s="31"/>
      <c r="FT236" s="31"/>
      <c r="FU236" s="31"/>
      <c r="FV236" s="31"/>
      <c r="FW236" s="31"/>
      <c r="FX236" s="31"/>
      <c r="FY236" s="31"/>
      <c r="FZ236" s="31"/>
      <c r="GA236" s="31"/>
      <c r="GB236" s="31"/>
      <c r="GC236" s="31"/>
      <c r="GD236" s="31"/>
      <c r="GE236" s="31"/>
      <c r="GF236" s="31"/>
      <c r="GG236" s="31"/>
      <c r="GH236" s="31"/>
      <c r="GI236" s="31"/>
      <c r="GJ236" s="31"/>
      <c r="GK236" s="31"/>
      <c r="GL236" s="31"/>
      <c r="GM236" s="31"/>
      <c r="GN236" s="31"/>
      <c r="GO236" s="31"/>
      <c r="GP236" s="31"/>
      <c r="GQ236" s="31"/>
      <c r="GR236" s="31"/>
      <c r="GS236" s="31"/>
      <c r="GT236" s="31"/>
      <c r="GU236" s="31"/>
      <c r="GV236" s="31"/>
      <c r="GW236" s="31"/>
      <c r="GX236" s="31"/>
      <c r="GY236" s="31"/>
      <c r="GZ236" s="31"/>
      <c r="HA236" s="31"/>
      <c r="HB236" s="31"/>
      <c r="HC236" s="31"/>
      <c r="HD236" s="31"/>
      <c r="HE236" s="31"/>
      <c r="HF236" s="31"/>
      <c r="HG236" s="31"/>
      <c r="HH236" s="31"/>
      <c r="HI236" s="31"/>
      <c r="HJ236" s="31"/>
      <c r="HK236" s="31"/>
      <c r="HL236" s="31"/>
      <c r="HM236" s="31"/>
      <c r="HN236" s="31"/>
      <c r="HO236" s="31"/>
      <c r="HP236" s="31"/>
      <c r="HQ236" s="31"/>
      <c r="HR236" s="31"/>
      <c r="HS236" s="31"/>
      <c r="HT236" s="31"/>
      <c r="HU236" s="31"/>
      <c r="HV236" s="31"/>
      <c r="HW236" s="31"/>
      <c r="HX236" s="31"/>
      <c r="HY236" s="31"/>
      <c r="HZ236" s="31"/>
      <c r="IA236" s="31"/>
      <c r="IB236" s="31"/>
      <c r="IC236" s="31"/>
      <c r="ID236" s="31"/>
      <c r="IE236" s="31"/>
      <c r="IF236" s="31"/>
      <c r="IG236" s="31"/>
      <c r="IH236" s="31"/>
      <c r="II236" s="31"/>
    </row>
    <row r="237" s="218" customFormat="1" ht="54" customHeight="1" spans="1:243">
      <c r="A237" s="230" t="s">
        <v>1015</v>
      </c>
      <c r="B237" s="233" t="s">
        <v>1016</v>
      </c>
      <c r="C237" s="233" t="s">
        <v>27</v>
      </c>
      <c r="D237" s="233" t="s">
        <v>56</v>
      </c>
      <c r="E237" s="236" t="s">
        <v>1017</v>
      </c>
      <c r="F237" s="247">
        <v>109</v>
      </c>
      <c r="G237" s="233" t="s">
        <v>473</v>
      </c>
      <c r="H237" s="233" t="s">
        <v>51</v>
      </c>
      <c r="I237" s="233" t="s">
        <v>1018</v>
      </c>
      <c r="J237" s="247">
        <v>30</v>
      </c>
      <c r="K237" s="247">
        <v>30</v>
      </c>
      <c r="L237" s="247">
        <f t="shared" si="5"/>
        <v>0</v>
      </c>
      <c r="M237" s="268" t="s">
        <v>959</v>
      </c>
      <c r="N237" s="268"/>
      <c r="O237" s="185"/>
      <c r="P237" s="269"/>
      <c r="Q237" s="274"/>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c r="ER237" s="31"/>
      <c r="ES237" s="31"/>
      <c r="ET237" s="31"/>
      <c r="EU237" s="31"/>
      <c r="EV237" s="31"/>
      <c r="EW237" s="31"/>
      <c r="EX237" s="31"/>
      <c r="EY237" s="31"/>
      <c r="EZ237" s="31"/>
      <c r="FA237" s="31"/>
      <c r="FB237" s="31"/>
      <c r="FC237" s="31"/>
      <c r="FD237" s="31"/>
      <c r="FE237" s="31"/>
      <c r="FF237" s="31"/>
      <c r="FG237" s="31"/>
      <c r="FH237" s="31"/>
      <c r="FI237" s="31"/>
      <c r="FJ237" s="31"/>
      <c r="FK237" s="31"/>
      <c r="FL237" s="31"/>
      <c r="FM237" s="31"/>
      <c r="FN237" s="31"/>
      <c r="FO237" s="31"/>
      <c r="FP237" s="31"/>
      <c r="FQ237" s="31"/>
      <c r="FR237" s="31"/>
      <c r="FS237" s="31"/>
      <c r="FT237" s="31"/>
      <c r="FU237" s="31"/>
      <c r="FV237" s="31"/>
      <c r="FW237" s="31"/>
      <c r="FX237" s="31"/>
      <c r="FY237" s="31"/>
      <c r="FZ237" s="31"/>
      <c r="GA237" s="31"/>
      <c r="GB237" s="31"/>
      <c r="GC237" s="31"/>
      <c r="GD237" s="31"/>
      <c r="GE237" s="31"/>
      <c r="GF237" s="31"/>
      <c r="GG237" s="31"/>
      <c r="GH237" s="31"/>
      <c r="GI237" s="31"/>
      <c r="GJ237" s="31"/>
      <c r="GK237" s="31"/>
      <c r="GL237" s="31"/>
      <c r="GM237" s="31"/>
      <c r="GN237" s="31"/>
      <c r="GO237" s="31"/>
      <c r="GP237" s="31"/>
      <c r="GQ237" s="31"/>
      <c r="GR237" s="31"/>
      <c r="GS237" s="31"/>
      <c r="GT237" s="31"/>
      <c r="GU237" s="31"/>
      <c r="GV237" s="31"/>
      <c r="GW237" s="31"/>
      <c r="GX237" s="31"/>
      <c r="GY237" s="31"/>
      <c r="GZ237" s="31"/>
      <c r="HA237" s="31"/>
      <c r="HB237" s="31"/>
      <c r="HC237" s="31"/>
      <c r="HD237" s="31"/>
      <c r="HE237" s="31"/>
      <c r="HF237" s="31"/>
      <c r="HG237" s="31"/>
      <c r="HH237" s="31"/>
      <c r="HI237" s="31"/>
      <c r="HJ237" s="31"/>
      <c r="HK237" s="31"/>
      <c r="HL237" s="31"/>
      <c r="HM237" s="31"/>
      <c r="HN237" s="31"/>
      <c r="HO237" s="31"/>
      <c r="HP237" s="31"/>
      <c r="HQ237" s="31"/>
      <c r="HR237" s="31"/>
      <c r="HS237" s="31"/>
      <c r="HT237" s="31"/>
      <c r="HU237" s="31"/>
      <c r="HV237" s="31"/>
      <c r="HW237" s="31"/>
      <c r="HX237" s="31"/>
      <c r="HY237" s="31"/>
      <c r="HZ237" s="31"/>
      <c r="IA237" s="31"/>
      <c r="IB237" s="31"/>
      <c r="IC237" s="31"/>
      <c r="ID237" s="31"/>
      <c r="IE237" s="31"/>
      <c r="IF237" s="31"/>
      <c r="IG237" s="31"/>
      <c r="IH237" s="31"/>
      <c r="II237" s="31"/>
    </row>
    <row r="238" s="218" customFormat="1" ht="40.5" spans="1:243">
      <c r="A238" s="230" t="s">
        <v>1019</v>
      </c>
      <c r="B238" s="234" t="s">
        <v>1020</v>
      </c>
      <c r="C238" s="234" t="s">
        <v>27</v>
      </c>
      <c r="D238" s="233" t="s">
        <v>56</v>
      </c>
      <c r="E238" s="250" t="s">
        <v>1021</v>
      </c>
      <c r="F238" s="247">
        <v>468.22</v>
      </c>
      <c r="G238" s="234" t="s">
        <v>144</v>
      </c>
      <c r="H238" s="234" t="s">
        <v>51</v>
      </c>
      <c r="I238" s="234" t="s">
        <v>1022</v>
      </c>
      <c r="J238" s="247">
        <v>16</v>
      </c>
      <c r="K238" s="247">
        <v>16</v>
      </c>
      <c r="L238" s="247">
        <f t="shared" si="5"/>
        <v>0</v>
      </c>
      <c r="M238" s="268" t="s">
        <v>959</v>
      </c>
      <c r="N238" s="268"/>
      <c r="O238" s="185"/>
      <c r="P238" s="269"/>
      <c r="Q238" s="274"/>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c r="ER238" s="31"/>
      <c r="ES238" s="31"/>
      <c r="ET238" s="31"/>
      <c r="EU238" s="31"/>
      <c r="EV238" s="31"/>
      <c r="EW238" s="31"/>
      <c r="EX238" s="31"/>
      <c r="EY238" s="31"/>
      <c r="EZ238" s="31"/>
      <c r="FA238" s="31"/>
      <c r="FB238" s="31"/>
      <c r="FC238" s="31"/>
      <c r="FD238" s="31"/>
      <c r="FE238" s="31"/>
      <c r="FF238" s="31"/>
      <c r="FG238" s="31"/>
      <c r="FH238" s="31"/>
      <c r="FI238" s="31"/>
      <c r="FJ238" s="31"/>
      <c r="FK238" s="31"/>
      <c r="FL238" s="31"/>
      <c r="FM238" s="31"/>
      <c r="FN238" s="31"/>
      <c r="FO238" s="31"/>
      <c r="FP238" s="31"/>
      <c r="FQ238" s="31"/>
      <c r="FR238" s="31"/>
      <c r="FS238" s="31"/>
      <c r="FT238" s="31"/>
      <c r="FU238" s="31"/>
      <c r="FV238" s="31"/>
      <c r="FW238" s="31"/>
      <c r="FX238" s="31"/>
      <c r="FY238" s="31"/>
      <c r="FZ238" s="31"/>
      <c r="GA238" s="31"/>
      <c r="GB238" s="31"/>
      <c r="GC238" s="31"/>
      <c r="GD238" s="31"/>
      <c r="GE238" s="31"/>
      <c r="GF238" s="31"/>
      <c r="GG238" s="31"/>
      <c r="GH238" s="31"/>
      <c r="GI238" s="31"/>
      <c r="GJ238" s="31"/>
      <c r="GK238" s="31"/>
      <c r="GL238" s="31"/>
      <c r="GM238" s="31"/>
      <c r="GN238" s="31"/>
      <c r="GO238" s="31"/>
      <c r="GP238" s="31"/>
      <c r="GQ238" s="31"/>
      <c r="GR238" s="31"/>
      <c r="GS238" s="31"/>
      <c r="GT238" s="31"/>
      <c r="GU238" s="31"/>
      <c r="GV238" s="31"/>
      <c r="GW238" s="31"/>
      <c r="GX238" s="31"/>
      <c r="GY238" s="31"/>
      <c r="GZ238" s="31"/>
      <c r="HA238" s="31"/>
      <c r="HB238" s="31"/>
      <c r="HC238" s="31"/>
      <c r="HD238" s="31"/>
      <c r="HE238" s="31"/>
      <c r="HF238" s="31"/>
      <c r="HG238" s="31"/>
      <c r="HH238" s="31"/>
      <c r="HI238" s="31"/>
      <c r="HJ238" s="31"/>
      <c r="HK238" s="31"/>
      <c r="HL238" s="31"/>
      <c r="HM238" s="31"/>
      <c r="HN238" s="31"/>
      <c r="HO238" s="31"/>
      <c r="HP238" s="31"/>
      <c r="HQ238" s="31"/>
      <c r="HR238" s="31"/>
      <c r="HS238" s="31"/>
      <c r="HT238" s="31"/>
      <c r="HU238" s="31"/>
      <c r="HV238" s="31"/>
      <c r="HW238" s="31"/>
      <c r="HX238" s="31"/>
      <c r="HY238" s="31"/>
      <c r="HZ238" s="31"/>
      <c r="IA238" s="31"/>
      <c r="IB238" s="31"/>
      <c r="IC238" s="31"/>
      <c r="ID238" s="31"/>
      <c r="IE238" s="31"/>
      <c r="IF238" s="31"/>
      <c r="IG238" s="31"/>
      <c r="IH238" s="31"/>
      <c r="II238" s="31"/>
    </row>
    <row r="239" s="218" customFormat="1" ht="40.5" spans="1:243">
      <c r="A239" s="230" t="s">
        <v>1023</v>
      </c>
      <c r="B239" s="233" t="s">
        <v>1024</v>
      </c>
      <c r="C239" s="234" t="s">
        <v>27</v>
      </c>
      <c r="D239" s="234" t="s">
        <v>142</v>
      </c>
      <c r="E239" s="236" t="s">
        <v>1025</v>
      </c>
      <c r="F239" s="247">
        <v>298.05</v>
      </c>
      <c r="G239" s="234">
        <v>2020</v>
      </c>
      <c r="H239" s="234" t="s">
        <v>51</v>
      </c>
      <c r="I239" s="234" t="s">
        <v>1026</v>
      </c>
      <c r="J239" s="247">
        <v>8</v>
      </c>
      <c r="K239" s="247">
        <v>8</v>
      </c>
      <c r="L239" s="247">
        <f t="shared" si="5"/>
        <v>0</v>
      </c>
      <c r="M239" s="303" t="s">
        <v>92</v>
      </c>
      <c r="N239" s="268"/>
      <c r="O239" s="185"/>
      <c r="P239" s="269"/>
      <c r="Q239" s="274"/>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c r="ER239" s="31"/>
      <c r="ES239" s="31"/>
      <c r="ET239" s="31"/>
      <c r="EU239" s="31"/>
      <c r="EV239" s="31"/>
      <c r="EW239" s="31"/>
      <c r="EX239" s="31"/>
      <c r="EY239" s="31"/>
      <c r="EZ239" s="31"/>
      <c r="FA239" s="31"/>
      <c r="FB239" s="31"/>
      <c r="FC239" s="31"/>
      <c r="FD239" s="31"/>
      <c r="FE239" s="31"/>
      <c r="FF239" s="31"/>
      <c r="FG239" s="31"/>
      <c r="FH239" s="31"/>
      <c r="FI239" s="31"/>
      <c r="FJ239" s="31"/>
      <c r="FK239" s="31"/>
      <c r="FL239" s="31"/>
      <c r="FM239" s="31"/>
      <c r="FN239" s="31"/>
      <c r="FO239" s="31"/>
      <c r="FP239" s="31"/>
      <c r="FQ239" s="31"/>
      <c r="FR239" s="31"/>
      <c r="FS239" s="31"/>
      <c r="FT239" s="31"/>
      <c r="FU239" s="31"/>
      <c r="FV239" s="31"/>
      <c r="FW239" s="31"/>
      <c r="FX239" s="31"/>
      <c r="FY239" s="31"/>
      <c r="FZ239" s="31"/>
      <c r="GA239" s="31"/>
      <c r="GB239" s="31"/>
      <c r="GC239" s="31"/>
      <c r="GD239" s="31"/>
      <c r="GE239" s="31"/>
      <c r="GF239" s="31"/>
      <c r="GG239" s="31"/>
      <c r="GH239" s="31"/>
      <c r="GI239" s="31"/>
      <c r="GJ239" s="31"/>
      <c r="GK239" s="31"/>
      <c r="GL239" s="31"/>
      <c r="GM239" s="31"/>
      <c r="GN239" s="31"/>
      <c r="GO239" s="31"/>
      <c r="GP239" s="31"/>
      <c r="GQ239" s="31"/>
      <c r="GR239" s="31"/>
      <c r="GS239" s="31"/>
      <c r="GT239" s="31"/>
      <c r="GU239" s="31"/>
      <c r="GV239" s="31"/>
      <c r="GW239" s="31"/>
      <c r="GX239" s="31"/>
      <c r="GY239" s="31"/>
      <c r="GZ239" s="31"/>
      <c r="HA239" s="31"/>
      <c r="HB239" s="31"/>
      <c r="HC239" s="31"/>
      <c r="HD239" s="31"/>
      <c r="HE239" s="31"/>
      <c r="HF239" s="31"/>
      <c r="HG239" s="31"/>
      <c r="HH239" s="31"/>
      <c r="HI239" s="31"/>
      <c r="HJ239" s="31"/>
      <c r="HK239" s="31"/>
      <c r="HL239" s="31"/>
      <c r="HM239" s="31"/>
      <c r="HN239" s="31"/>
      <c r="HO239" s="31"/>
      <c r="HP239" s="31"/>
      <c r="HQ239" s="31"/>
      <c r="HR239" s="31"/>
      <c r="HS239" s="31"/>
      <c r="HT239" s="31"/>
      <c r="HU239" s="31"/>
      <c r="HV239" s="31"/>
      <c r="HW239" s="31"/>
      <c r="HX239" s="31"/>
      <c r="HY239" s="31"/>
      <c r="HZ239" s="31"/>
      <c r="IA239" s="31"/>
      <c r="IB239" s="31"/>
      <c r="IC239" s="31"/>
      <c r="ID239" s="31"/>
      <c r="IE239" s="31"/>
      <c r="IF239" s="31"/>
      <c r="IG239" s="31"/>
      <c r="IH239" s="31"/>
      <c r="II239" s="31"/>
    </row>
    <row r="240" s="218" customFormat="1" ht="40.5" spans="1:243">
      <c r="A240" s="230" t="s">
        <v>1027</v>
      </c>
      <c r="B240" s="233" t="s">
        <v>1028</v>
      </c>
      <c r="C240" s="233" t="s">
        <v>27</v>
      </c>
      <c r="D240" s="233" t="s">
        <v>206</v>
      </c>
      <c r="E240" s="236" t="s">
        <v>1029</v>
      </c>
      <c r="F240" s="247">
        <v>168.53</v>
      </c>
      <c r="G240" s="279">
        <v>2018</v>
      </c>
      <c r="H240" s="255" t="s">
        <v>51</v>
      </c>
      <c r="I240" s="255" t="s">
        <v>1030</v>
      </c>
      <c r="J240" s="247">
        <v>4.07</v>
      </c>
      <c r="K240" s="247">
        <v>4.07</v>
      </c>
      <c r="L240" s="247">
        <f t="shared" si="5"/>
        <v>0</v>
      </c>
      <c r="M240" s="272" t="s">
        <v>104</v>
      </c>
      <c r="N240" s="268"/>
      <c r="O240" s="185"/>
      <c r="P240" s="269"/>
      <c r="Q240" s="274"/>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c r="GT240" s="31"/>
      <c r="GU240" s="31"/>
      <c r="GV240" s="31"/>
      <c r="GW240" s="31"/>
      <c r="GX240" s="31"/>
      <c r="GY240" s="31"/>
      <c r="GZ240" s="31"/>
      <c r="HA240" s="31"/>
      <c r="HB240" s="31"/>
      <c r="HC240" s="31"/>
      <c r="HD240" s="31"/>
      <c r="HE240" s="31"/>
      <c r="HF240" s="31"/>
      <c r="HG240" s="31"/>
      <c r="HH240" s="31"/>
      <c r="HI240" s="31"/>
      <c r="HJ240" s="31"/>
      <c r="HK240" s="31"/>
      <c r="HL240" s="31"/>
      <c r="HM240" s="31"/>
      <c r="HN240" s="31"/>
      <c r="HO240" s="31"/>
      <c r="HP240" s="31"/>
      <c r="HQ240" s="31"/>
      <c r="HR240" s="31"/>
      <c r="HS240" s="31"/>
      <c r="HT240" s="31"/>
      <c r="HU240" s="31"/>
      <c r="HV240" s="31"/>
      <c r="HW240" s="31"/>
      <c r="HX240" s="31"/>
      <c r="HY240" s="31"/>
      <c r="HZ240" s="31"/>
      <c r="IA240" s="31"/>
      <c r="IB240" s="31"/>
      <c r="IC240" s="31"/>
      <c r="ID240" s="31"/>
      <c r="IE240" s="31"/>
      <c r="IF240" s="31"/>
      <c r="IG240" s="31"/>
      <c r="IH240" s="31"/>
      <c r="II240" s="31"/>
    </row>
    <row r="241" s="218" customFormat="1" ht="27" spans="1:243">
      <c r="A241" s="230" t="s">
        <v>1031</v>
      </c>
      <c r="B241" s="283" t="s">
        <v>1032</v>
      </c>
      <c r="C241" s="231" t="s">
        <v>27</v>
      </c>
      <c r="D241" s="233" t="s">
        <v>56</v>
      </c>
      <c r="E241" s="248" t="s">
        <v>1033</v>
      </c>
      <c r="F241" s="247">
        <v>1616.8</v>
      </c>
      <c r="G241" s="283" t="s">
        <v>1034</v>
      </c>
      <c r="H241" s="231" t="s">
        <v>51</v>
      </c>
      <c r="I241" s="231" t="s">
        <v>1035</v>
      </c>
      <c r="J241" s="247">
        <v>3</v>
      </c>
      <c r="K241" s="247">
        <v>3</v>
      </c>
      <c r="L241" s="247">
        <f t="shared" si="5"/>
        <v>0</v>
      </c>
      <c r="M241" s="307" t="s">
        <v>53</v>
      </c>
      <c r="N241" s="268"/>
      <c r="O241" s="185"/>
      <c r="P241" s="269"/>
      <c r="Q241" s="274"/>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c r="ER241" s="31"/>
      <c r="ES241" s="31"/>
      <c r="ET241" s="31"/>
      <c r="EU241" s="31"/>
      <c r="EV241" s="31"/>
      <c r="EW241" s="31"/>
      <c r="EX241" s="31"/>
      <c r="EY241" s="31"/>
      <c r="EZ241" s="31"/>
      <c r="FA241" s="31"/>
      <c r="FB241" s="31"/>
      <c r="FC241" s="31"/>
      <c r="FD241" s="31"/>
      <c r="FE241" s="31"/>
      <c r="FF241" s="31"/>
      <c r="FG241" s="31"/>
      <c r="FH241" s="31"/>
      <c r="FI241" s="31"/>
      <c r="FJ241" s="31"/>
      <c r="FK241" s="31"/>
      <c r="FL241" s="31"/>
      <c r="FM241" s="31"/>
      <c r="FN241" s="31"/>
      <c r="FO241" s="31"/>
      <c r="FP241" s="31"/>
      <c r="FQ241" s="31"/>
      <c r="FR241" s="31"/>
      <c r="FS241" s="31"/>
      <c r="FT241" s="31"/>
      <c r="FU241" s="31"/>
      <c r="FV241" s="31"/>
      <c r="FW241" s="31"/>
      <c r="FX241" s="31"/>
      <c r="FY241" s="31"/>
      <c r="FZ241" s="31"/>
      <c r="GA241" s="31"/>
      <c r="GB241" s="31"/>
      <c r="GC241" s="31"/>
      <c r="GD241" s="31"/>
      <c r="GE241" s="31"/>
      <c r="GF241" s="31"/>
      <c r="GG241" s="31"/>
      <c r="GH241" s="31"/>
      <c r="GI241" s="31"/>
      <c r="GJ241" s="31"/>
      <c r="GK241" s="31"/>
      <c r="GL241" s="31"/>
      <c r="GM241" s="31"/>
      <c r="GN241" s="31"/>
      <c r="GO241" s="31"/>
      <c r="GP241" s="31"/>
      <c r="GQ241" s="31"/>
      <c r="GR241" s="31"/>
      <c r="GS241" s="31"/>
      <c r="GT241" s="31"/>
      <c r="GU241" s="31"/>
      <c r="GV241" s="31"/>
      <c r="GW241" s="31"/>
      <c r="GX241" s="31"/>
      <c r="GY241" s="31"/>
      <c r="GZ241" s="31"/>
      <c r="HA241" s="31"/>
      <c r="HB241" s="31"/>
      <c r="HC241" s="31"/>
      <c r="HD241" s="31"/>
      <c r="HE241" s="31"/>
      <c r="HF241" s="31"/>
      <c r="HG241" s="31"/>
      <c r="HH241" s="31"/>
      <c r="HI241" s="31"/>
      <c r="HJ241" s="31"/>
      <c r="HK241" s="31"/>
      <c r="HL241" s="31"/>
      <c r="HM241" s="31"/>
      <c r="HN241" s="31"/>
      <c r="HO241" s="31"/>
      <c r="HP241" s="31"/>
      <c r="HQ241" s="31"/>
      <c r="HR241" s="31"/>
      <c r="HS241" s="31"/>
      <c r="HT241" s="31"/>
      <c r="HU241" s="31"/>
      <c r="HV241" s="31"/>
      <c r="HW241" s="31"/>
      <c r="HX241" s="31"/>
      <c r="HY241" s="31"/>
      <c r="HZ241" s="31"/>
      <c r="IA241" s="31"/>
      <c r="IB241" s="31"/>
      <c r="IC241" s="31"/>
      <c r="ID241" s="31"/>
      <c r="IE241" s="31"/>
      <c r="IF241" s="31"/>
      <c r="IG241" s="31"/>
      <c r="IH241" s="31"/>
      <c r="II241" s="31"/>
    </row>
    <row r="242" s="218" customFormat="1" ht="40.5" spans="1:243">
      <c r="A242" s="230" t="s">
        <v>1036</v>
      </c>
      <c r="B242" s="283" t="s">
        <v>1037</v>
      </c>
      <c r="C242" s="231" t="s">
        <v>27</v>
      </c>
      <c r="D242" s="233" t="s">
        <v>56</v>
      </c>
      <c r="E242" s="248" t="s">
        <v>1038</v>
      </c>
      <c r="F242" s="247">
        <v>5340.1</v>
      </c>
      <c r="G242" s="283" t="s">
        <v>473</v>
      </c>
      <c r="H242" s="231" t="s">
        <v>51</v>
      </c>
      <c r="I242" s="231" t="s">
        <v>1039</v>
      </c>
      <c r="J242" s="247">
        <v>3</v>
      </c>
      <c r="K242" s="247">
        <v>3</v>
      </c>
      <c r="L242" s="247">
        <f t="shared" si="5"/>
        <v>0</v>
      </c>
      <c r="M242" s="307" t="s">
        <v>53</v>
      </c>
      <c r="N242" s="268"/>
      <c r="O242" s="185"/>
      <c r="P242" s="269"/>
      <c r="Q242" s="274"/>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c r="ER242" s="31"/>
      <c r="ES242" s="31"/>
      <c r="ET242" s="31"/>
      <c r="EU242" s="31"/>
      <c r="EV242" s="31"/>
      <c r="EW242" s="31"/>
      <c r="EX242" s="31"/>
      <c r="EY242" s="31"/>
      <c r="EZ242" s="31"/>
      <c r="FA242" s="31"/>
      <c r="FB242" s="31"/>
      <c r="FC242" s="31"/>
      <c r="FD242" s="31"/>
      <c r="FE242" s="31"/>
      <c r="FF242" s="31"/>
      <c r="FG242" s="31"/>
      <c r="FH242" s="31"/>
      <c r="FI242" s="31"/>
      <c r="FJ242" s="31"/>
      <c r="FK242" s="31"/>
      <c r="FL242" s="31"/>
      <c r="FM242" s="31"/>
      <c r="FN242" s="31"/>
      <c r="FO242" s="31"/>
      <c r="FP242" s="31"/>
      <c r="FQ242" s="31"/>
      <c r="FR242" s="31"/>
      <c r="FS242" s="31"/>
      <c r="FT242" s="31"/>
      <c r="FU242" s="31"/>
      <c r="FV242" s="31"/>
      <c r="FW242" s="31"/>
      <c r="FX242" s="31"/>
      <c r="FY242" s="31"/>
      <c r="FZ242" s="31"/>
      <c r="GA242" s="31"/>
      <c r="GB242" s="31"/>
      <c r="GC242" s="31"/>
      <c r="GD242" s="31"/>
      <c r="GE242" s="31"/>
      <c r="GF242" s="31"/>
      <c r="GG242" s="31"/>
      <c r="GH242" s="31"/>
      <c r="GI242" s="31"/>
      <c r="GJ242" s="31"/>
      <c r="GK242" s="31"/>
      <c r="GL242" s="31"/>
      <c r="GM242" s="31"/>
      <c r="GN242" s="31"/>
      <c r="GO242" s="31"/>
      <c r="GP242" s="31"/>
      <c r="GQ242" s="31"/>
      <c r="GR242" s="31"/>
      <c r="GS242" s="31"/>
      <c r="GT242" s="31"/>
      <c r="GU242" s="31"/>
      <c r="GV242" s="31"/>
      <c r="GW242" s="31"/>
      <c r="GX242" s="31"/>
      <c r="GY242" s="31"/>
      <c r="GZ242" s="31"/>
      <c r="HA242" s="31"/>
      <c r="HB242" s="31"/>
      <c r="HC242" s="31"/>
      <c r="HD242" s="31"/>
      <c r="HE242" s="31"/>
      <c r="HF242" s="31"/>
      <c r="HG242" s="31"/>
      <c r="HH242" s="31"/>
      <c r="HI242" s="31"/>
      <c r="HJ242" s="31"/>
      <c r="HK242" s="31"/>
      <c r="HL242" s="31"/>
      <c r="HM242" s="31"/>
      <c r="HN242" s="31"/>
      <c r="HO242" s="31"/>
      <c r="HP242" s="31"/>
      <c r="HQ242" s="31"/>
      <c r="HR242" s="31"/>
      <c r="HS242" s="31"/>
      <c r="HT242" s="31"/>
      <c r="HU242" s="31"/>
      <c r="HV242" s="31"/>
      <c r="HW242" s="31"/>
      <c r="HX242" s="31"/>
      <c r="HY242" s="31"/>
      <c r="HZ242" s="31"/>
      <c r="IA242" s="31"/>
      <c r="IB242" s="31"/>
      <c r="IC242" s="31"/>
      <c r="ID242" s="31"/>
      <c r="IE242" s="31"/>
      <c r="IF242" s="31"/>
      <c r="IG242" s="31"/>
      <c r="IH242" s="31"/>
      <c r="II242" s="31"/>
    </row>
    <row r="243" s="218" customFormat="1" ht="49" customHeight="1" spans="1:243">
      <c r="A243" s="230" t="s">
        <v>1040</v>
      </c>
      <c r="B243" s="286" t="s">
        <v>1041</v>
      </c>
      <c r="C243" s="286" t="s">
        <v>27</v>
      </c>
      <c r="D243" s="286" t="s">
        <v>142</v>
      </c>
      <c r="E243" s="294" t="s">
        <v>1042</v>
      </c>
      <c r="F243" s="295">
        <v>198.75</v>
      </c>
      <c r="G243" s="286" t="s">
        <v>1043</v>
      </c>
      <c r="H243" s="296" t="s">
        <v>51</v>
      </c>
      <c r="I243" s="286" t="s">
        <v>1044</v>
      </c>
      <c r="J243" s="300">
        <v>0</v>
      </c>
      <c r="K243" s="247">
        <v>0.298</v>
      </c>
      <c r="L243" s="247">
        <f t="shared" si="5"/>
        <v>0.298</v>
      </c>
      <c r="M243" s="307" t="s">
        <v>53</v>
      </c>
      <c r="N243" s="268"/>
      <c r="O243" s="185"/>
      <c r="P243" s="269"/>
      <c r="Q243" s="274" t="s">
        <v>915</v>
      </c>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c r="ER243" s="31"/>
      <c r="ES243" s="31"/>
      <c r="ET243" s="31"/>
      <c r="EU243" s="31"/>
      <c r="EV243" s="31"/>
      <c r="EW243" s="31"/>
      <c r="EX243" s="31"/>
      <c r="EY243" s="31"/>
      <c r="EZ243" s="31"/>
      <c r="FA243" s="31"/>
      <c r="FB243" s="31"/>
      <c r="FC243" s="31"/>
      <c r="FD243" s="31"/>
      <c r="FE243" s="31"/>
      <c r="FF243" s="31"/>
      <c r="FG243" s="31"/>
      <c r="FH243" s="31"/>
      <c r="FI243" s="31"/>
      <c r="FJ243" s="31"/>
      <c r="FK243" s="31"/>
      <c r="FL243" s="31"/>
      <c r="FM243" s="31"/>
      <c r="FN243" s="31"/>
      <c r="FO243" s="31"/>
      <c r="FP243" s="31"/>
      <c r="FQ243" s="31"/>
      <c r="FR243" s="31"/>
      <c r="FS243" s="31"/>
      <c r="FT243" s="31"/>
      <c r="FU243" s="31"/>
      <c r="FV243" s="31"/>
      <c r="FW243" s="31"/>
      <c r="FX243" s="31"/>
      <c r="FY243" s="31"/>
      <c r="FZ243" s="31"/>
      <c r="GA243" s="31"/>
      <c r="GB243" s="31"/>
      <c r="GC243" s="31"/>
      <c r="GD243" s="31"/>
      <c r="GE243" s="31"/>
      <c r="GF243" s="31"/>
      <c r="GG243" s="31"/>
      <c r="GH243" s="31"/>
      <c r="GI243" s="31"/>
      <c r="GJ243" s="31"/>
      <c r="GK243" s="31"/>
      <c r="GL243" s="31"/>
      <c r="GM243" s="31"/>
      <c r="GN243" s="31"/>
      <c r="GO243" s="31"/>
      <c r="GP243" s="31"/>
      <c r="GQ243" s="31"/>
      <c r="GR243" s="31"/>
      <c r="GS243" s="31"/>
      <c r="GT243" s="31"/>
      <c r="GU243" s="31"/>
      <c r="GV243" s="31"/>
      <c r="GW243" s="31"/>
      <c r="GX243" s="31"/>
      <c r="GY243" s="31"/>
      <c r="GZ243" s="31"/>
      <c r="HA243" s="31"/>
      <c r="HB243" s="31"/>
      <c r="HC243" s="31"/>
      <c r="HD243" s="31"/>
      <c r="HE243" s="31"/>
      <c r="HF243" s="31"/>
      <c r="HG243" s="31"/>
      <c r="HH243" s="31"/>
      <c r="HI243" s="31"/>
      <c r="HJ243" s="31"/>
      <c r="HK243" s="31"/>
      <c r="HL243" s="31"/>
      <c r="HM243" s="31"/>
      <c r="HN243" s="31"/>
      <c r="HO243" s="31"/>
      <c r="HP243" s="31"/>
      <c r="HQ243" s="31"/>
      <c r="HR243" s="31"/>
      <c r="HS243" s="31"/>
      <c r="HT243" s="31"/>
      <c r="HU243" s="31"/>
      <c r="HV243" s="31"/>
      <c r="HW243" s="31"/>
      <c r="HX243" s="31"/>
      <c r="HY243" s="31"/>
      <c r="HZ243" s="31"/>
      <c r="IA243" s="31"/>
      <c r="IB243" s="31"/>
      <c r="IC243" s="31"/>
      <c r="ID243" s="31"/>
      <c r="IE243" s="31"/>
      <c r="IF243" s="31"/>
      <c r="IG243" s="31"/>
      <c r="IH243" s="31"/>
      <c r="II243" s="31"/>
    </row>
    <row r="244" s="220" customFormat="1" ht="84" customHeight="1" spans="1:243">
      <c r="A244" s="230" t="s">
        <v>1045</v>
      </c>
      <c r="B244" s="287" t="s">
        <v>1046</v>
      </c>
      <c r="C244" s="287" t="s">
        <v>27</v>
      </c>
      <c r="D244" s="287" t="s">
        <v>142</v>
      </c>
      <c r="E244" s="297" t="s">
        <v>1047</v>
      </c>
      <c r="F244" s="295">
        <v>1383.39</v>
      </c>
      <c r="G244" s="287" t="s">
        <v>239</v>
      </c>
      <c r="H244" s="298" t="s">
        <v>51</v>
      </c>
      <c r="I244" s="287" t="s">
        <v>1048</v>
      </c>
      <c r="J244" s="301">
        <v>729.1</v>
      </c>
      <c r="K244" s="247">
        <v>0</v>
      </c>
      <c r="L244" s="247">
        <f t="shared" si="5"/>
        <v>-729.1</v>
      </c>
      <c r="M244" s="307" t="s">
        <v>92</v>
      </c>
      <c r="N244" s="268"/>
      <c r="O244" s="185"/>
      <c r="P244" s="304"/>
      <c r="Q244" s="274"/>
      <c r="R244" s="310"/>
      <c r="S244" s="310"/>
      <c r="T244" s="310"/>
      <c r="U244" s="310"/>
      <c r="V244" s="310"/>
      <c r="W244" s="310"/>
      <c r="X244" s="310"/>
      <c r="Y244" s="310"/>
      <c r="Z244" s="310"/>
      <c r="AA244" s="310"/>
      <c r="AB244" s="310"/>
      <c r="AC244" s="310"/>
      <c r="AD244" s="310"/>
      <c r="AE244" s="310"/>
      <c r="AF244" s="310"/>
      <c r="AG244" s="310"/>
      <c r="AH244" s="310"/>
      <c r="AI244" s="310"/>
      <c r="AJ244" s="310"/>
      <c r="AK244" s="310"/>
      <c r="AL244" s="310"/>
      <c r="AM244" s="310"/>
      <c r="AN244" s="310"/>
      <c r="AO244" s="310"/>
      <c r="AP244" s="310"/>
      <c r="AQ244" s="310"/>
      <c r="AR244" s="310"/>
      <c r="AS244" s="310"/>
      <c r="AT244" s="310"/>
      <c r="AU244" s="310"/>
      <c r="AV244" s="310"/>
      <c r="AW244" s="310"/>
      <c r="AX244" s="310"/>
      <c r="AY244" s="310"/>
      <c r="AZ244" s="310"/>
      <c r="BA244" s="310"/>
      <c r="BB244" s="310"/>
      <c r="BC244" s="310"/>
      <c r="BD244" s="310"/>
      <c r="BE244" s="310"/>
      <c r="BF244" s="310"/>
      <c r="BG244" s="310"/>
      <c r="BH244" s="310"/>
      <c r="BI244" s="310"/>
      <c r="BJ244" s="310"/>
      <c r="BK244" s="310"/>
      <c r="BL244" s="310"/>
      <c r="BM244" s="310"/>
      <c r="BN244" s="310"/>
      <c r="BO244" s="310"/>
      <c r="BP244" s="310"/>
      <c r="BQ244" s="310"/>
      <c r="BR244" s="310"/>
      <c r="BS244" s="310"/>
      <c r="BT244" s="310"/>
      <c r="BU244" s="310"/>
      <c r="BV244" s="310"/>
      <c r="BW244" s="310"/>
      <c r="BX244" s="310"/>
      <c r="BY244" s="310"/>
      <c r="BZ244" s="310"/>
      <c r="CA244" s="310"/>
      <c r="CB244" s="310"/>
      <c r="CC244" s="310"/>
      <c r="CD244" s="310"/>
      <c r="CE244" s="310"/>
      <c r="CF244" s="310"/>
      <c r="CG244" s="310"/>
      <c r="CH244" s="310"/>
      <c r="CI244" s="310"/>
      <c r="CJ244" s="310"/>
      <c r="CK244" s="310"/>
      <c r="CL244" s="310"/>
      <c r="CM244" s="310"/>
      <c r="CN244" s="310"/>
      <c r="CO244" s="310"/>
      <c r="CP244" s="310"/>
      <c r="CQ244" s="310"/>
      <c r="CR244" s="310"/>
      <c r="CS244" s="310"/>
      <c r="CT244" s="310"/>
      <c r="CU244" s="310"/>
      <c r="CV244" s="310"/>
      <c r="CW244" s="310"/>
      <c r="CX244" s="310"/>
      <c r="CY244" s="310"/>
      <c r="CZ244" s="310"/>
      <c r="DA244" s="310"/>
      <c r="DB244" s="310"/>
      <c r="DC244" s="310"/>
      <c r="DD244" s="310"/>
      <c r="DE244" s="310"/>
      <c r="DF244" s="310"/>
      <c r="DG244" s="310"/>
      <c r="DH244" s="310"/>
      <c r="DI244" s="310"/>
      <c r="DJ244" s="310"/>
      <c r="DK244" s="310"/>
      <c r="DL244" s="310"/>
      <c r="DM244" s="310"/>
      <c r="DN244" s="310"/>
      <c r="DO244" s="310"/>
      <c r="DP244" s="310"/>
      <c r="DQ244" s="310"/>
      <c r="DR244" s="310"/>
      <c r="DS244" s="310"/>
      <c r="DT244" s="310"/>
      <c r="DU244" s="310"/>
      <c r="DV244" s="310"/>
      <c r="DW244" s="310"/>
      <c r="DX244" s="310"/>
      <c r="DY244" s="310"/>
      <c r="DZ244" s="310"/>
      <c r="EA244" s="310"/>
      <c r="EB244" s="310"/>
      <c r="EC244" s="310"/>
      <c r="ED244" s="310"/>
      <c r="EE244" s="310"/>
      <c r="EF244" s="310"/>
      <c r="EG244" s="310"/>
      <c r="EH244" s="310"/>
      <c r="EI244" s="310"/>
      <c r="EJ244" s="310"/>
      <c r="EK244" s="310"/>
      <c r="EL244" s="310"/>
      <c r="EM244" s="310"/>
      <c r="EN244" s="310"/>
      <c r="EO244" s="310"/>
      <c r="EP244" s="310"/>
      <c r="EQ244" s="310"/>
      <c r="ER244" s="310"/>
      <c r="ES244" s="310"/>
      <c r="ET244" s="310"/>
      <c r="EU244" s="310"/>
      <c r="EV244" s="310"/>
      <c r="EW244" s="310"/>
      <c r="EX244" s="310"/>
      <c r="EY244" s="310"/>
      <c r="EZ244" s="310"/>
      <c r="FA244" s="310"/>
      <c r="FB244" s="310"/>
      <c r="FC244" s="310"/>
      <c r="FD244" s="310"/>
      <c r="FE244" s="310"/>
      <c r="FF244" s="310"/>
      <c r="FG244" s="310"/>
      <c r="FH244" s="310"/>
      <c r="FI244" s="310"/>
      <c r="FJ244" s="310"/>
      <c r="FK244" s="310"/>
      <c r="FL244" s="310"/>
      <c r="FM244" s="310"/>
      <c r="FN244" s="310"/>
      <c r="FO244" s="310"/>
      <c r="FP244" s="310"/>
      <c r="FQ244" s="310"/>
      <c r="FR244" s="310"/>
      <c r="FS244" s="310"/>
      <c r="FT244" s="310"/>
      <c r="FU244" s="310"/>
      <c r="FV244" s="310"/>
      <c r="FW244" s="310"/>
      <c r="FX244" s="310"/>
      <c r="FY244" s="310"/>
      <c r="FZ244" s="310"/>
      <c r="GA244" s="310"/>
      <c r="GB244" s="310"/>
      <c r="GC244" s="310"/>
      <c r="GD244" s="310"/>
      <c r="GE244" s="310"/>
      <c r="GF244" s="310"/>
      <c r="GG244" s="310"/>
      <c r="GH244" s="310"/>
      <c r="GI244" s="310"/>
      <c r="GJ244" s="310"/>
      <c r="GK244" s="310"/>
      <c r="GL244" s="310"/>
      <c r="GM244" s="310"/>
      <c r="GN244" s="310"/>
      <c r="GO244" s="310"/>
      <c r="GP244" s="310"/>
      <c r="GQ244" s="310"/>
      <c r="GR244" s="310"/>
      <c r="GS244" s="310"/>
      <c r="GT244" s="310"/>
      <c r="GU244" s="310"/>
      <c r="GV244" s="310"/>
      <c r="GW244" s="310"/>
      <c r="GX244" s="310"/>
      <c r="GY244" s="310"/>
      <c r="GZ244" s="310"/>
      <c r="HA244" s="310"/>
      <c r="HB244" s="310"/>
      <c r="HC244" s="310"/>
      <c r="HD244" s="310"/>
      <c r="HE244" s="310"/>
      <c r="HF244" s="310"/>
      <c r="HG244" s="310"/>
      <c r="HH244" s="310"/>
      <c r="HI244" s="310"/>
      <c r="HJ244" s="310"/>
      <c r="HK244" s="310"/>
      <c r="HL244" s="310"/>
      <c r="HM244" s="310"/>
      <c r="HN244" s="310"/>
      <c r="HO244" s="310"/>
      <c r="HP244" s="310"/>
      <c r="HQ244" s="310"/>
      <c r="HR244" s="310"/>
      <c r="HS244" s="310"/>
      <c r="HT244" s="310"/>
      <c r="HU244" s="310"/>
      <c r="HV244" s="310"/>
      <c r="HW244" s="310"/>
      <c r="HX244" s="310"/>
      <c r="HY244" s="310"/>
      <c r="HZ244" s="310"/>
      <c r="IA244" s="310"/>
      <c r="IB244" s="310"/>
      <c r="IC244" s="310"/>
      <c r="ID244" s="310"/>
      <c r="IE244" s="310"/>
      <c r="IF244" s="310"/>
      <c r="IG244" s="310"/>
      <c r="IH244" s="310"/>
      <c r="II244" s="310"/>
    </row>
    <row r="245" s="218" customFormat="1" ht="93" customHeight="1" spans="1:243">
      <c r="A245" s="230" t="s">
        <v>1049</v>
      </c>
      <c r="B245" s="231" t="s">
        <v>1050</v>
      </c>
      <c r="C245" s="231" t="s">
        <v>28</v>
      </c>
      <c r="D245" s="231" t="s">
        <v>142</v>
      </c>
      <c r="E245" s="246" t="s">
        <v>1051</v>
      </c>
      <c r="F245" s="247">
        <v>67000</v>
      </c>
      <c r="G245" s="231" t="s">
        <v>133</v>
      </c>
      <c r="H245" s="231" t="s">
        <v>51</v>
      </c>
      <c r="I245" s="231" t="s">
        <v>1052</v>
      </c>
      <c r="J245" s="247">
        <v>10803</v>
      </c>
      <c r="K245" s="247">
        <v>16.67</v>
      </c>
      <c r="L245" s="247">
        <f t="shared" si="5"/>
        <v>-10786.33</v>
      </c>
      <c r="M245" s="308" t="s">
        <v>104</v>
      </c>
      <c r="N245" s="268"/>
      <c r="O245" s="185"/>
      <c r="P245" s="269"/>
      <c r="Q245" s="274"/>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c r="ER245" s="31"/>
      <c r="ES245" s="31"/>
      <c r="ET245" s="31"/>
      <c r="EU245" s="31"/>
      <c r="EV245" s="31"/>
      <c r="EW245" s="31"/>
      <c r="EX245" s="31"/>
      <c r="EY245" s="31"/>
      <c r="EZ245" s="31"/>
      <c r="FA245" s="31"/>
      <c r="FB245" s="31"/>
      <c r="FC245" s="31"/>
      <c r="FD245" s="31"/>
      <c r="FE245" s="31"/>
      <c r="FF245" s="31"/>
      <c r="FG245" s="31"/>
      <c r="FH245" s="31"/>
      <c r="FI245" s="31"/>
      <c r="FJ245" s="31"/>
      <c r="FK245" s="31"/>
      <c r="FL245" s="31"/>
      <c r="FM245" s="31"/>
      <c r="FN245" s="31"/>
      <c r="FO245" s="31"/>
      <c r="FP245" s="31"/>
      <c r="FQ245" s="31"/>
      <c r="FR245" s="31"/>
      <c r="FS245" s="31"/>
      <c r="FT245" s="31"/>
      <c r="FU245" s="31"/>
      <c r="FV245" s="31"/>
      <c r="FW245" s="31"/>
      <c r="FX245" s="31"/>
      <c r="FY245" s="31"/>
      <c r="FZ245" s="31"/>
      <c r="GA245" s="31"/>
      <c r="GB245" s="31"/>
      <c r="GC245" s="31"/>
      <c r="GD245" s="31"/>
      <c r="GE245" s="31"/>
      <c r="GF245" s="31"/>
      <c r="GG245" s="31"/>
      <c r="GH245" s="31"/>
      <c r="GI245" s="31"/>
      <c r="GJ245" s="31"/>
      <c r="GK245" s="31"/>
      <c r="GL245" s="31"/>
      <c r="GM245" s="31"/>
      <c r="GN245" s="31"/>
      <c r="GO245" s="31"/>
      <c r="GP245" s="31"/>
      <c r="GQ245" s="31"/>
      <c r="GR245" s="31"/>
      <c r="GS245" s="31"/>
      <c r="GT245" s="31"/>
      <c r="GU245" s="31"/>
      <c r="GV245" s="31"/>
      <c r="GW245" s="31"/>
      <c r="GX245" s="31"/>
      <c r="GY245" s="31"/>
      <c r="GZ245" s="31"/>
      <c r="HA245" s="31"/>
      <c r="HB245" s="31"/>
      <c r="HC245" s="31"/>
      <c r="HD245" s="31"/>
      <c r="HE245" s="31"/>
      <c r="HF245" s="31"/>
      <c r="HG245" s="31"/>
      <c r="HH245" s="31"/>
      <c r="HI245" s="31"/>
      <c r="HJ245" s="31"/>
      <c r="HK245" s="31"/>
      <c r="HL245" s="31"/>
      <c r="HM245" s="31"/>
      <c r="HN245" s="31"/>
      <c r="HO245" s="31"/>
      <c r="HP245" s="31"/>
      <c r="HQ245" s="31"/>
      <c r="HR245" s="31"/>
      <c r="HS245" s="31"/>
      <c r="HT245" s="31"/>
      <c r="HU245" s="31"/>
      <c r="HV245" s="31"/>
      <c r="HW245" s="31"/>
      <c r="HX245" s="31"/>
      <c r="HY245" s="31"/>
      <c r="HZ245" s="31"/>
      <c r="IA245" s="31"/>
      <c r="IB245" s="31"/>
      <c r="IC245" s="31"/>
      <c r="ID245" s="31"/>
      <c r="IE245" s="31"/>
      <c r="IF245" s="31"/>
      <c r="IG245" s="31"/>
      <c r="IH245" s="31"/>
      <c r="II245" s="31"/>
    </row>
    <row r="246" s="218" customFormat="1" ht="78" customHeight="1" spans="1:243">
      <c r="A246" s="230" t="s">
        <v>1053</v>
      </c>
      <c r="B246" s="231" t="s">
        <v>1054</v>
      </c>
      <c r="C246" s="231" t="s">
        <v>28</v>
      </c>
      <c r="D246" s="231" t="s">
        <v>142</v>
      </c>
      <c r="E246" s="246" t="s">
        <v>1055</v>
      </c>
      <c r="F246" s="247">
        <v>4318.95</v>
      </c>
      <c r="G246" s="231" t="s">
        <v>144</v>
      </c>
      <c r="H246" s="231" t="s">
        <v>51</v>
      </c>
      <c r="I246" s="231" t="s">
        <v>1056</v>
      </c>
      <c r="J246" s="247">
        <v>1707.52</v>
      </c>
      <c r="K246" s="247">
        <v>38.56</v>
      </c>
      <c r="L246" s="247">
        <f t="shared" si="5"/>
        <v>-1668.96</v>
      </c>
      <c r="M246" s="308" t="s">
        <v>60</v>
      </c>
      <c r="N246" s="268"/>
      <c r="O246" s="185"/>
      <c r="P246" s="269"/>
      <c r="Q246" s="274"/>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1"/>
      <c r="FH246" s="31"/>
      <c r="FI246" s="31"/>
      <c r="FJ246" s="31"/>
      <c r="FK246" s="31"/>
      <c r="FL246" s="31"/>
      <c r="FM246" s="31"/>
      <c r="FN246" s="31"/>
      <c r="FO246" s="31"/>
      <c r="FP246" s="31"/>
      <c r="FQ246" s="31"/>
      <c r="FR246" s="31"/>
      <c r="FS246" s="31"/>
      <c r="FT246" s="31"/>
      <c r="FU246" s="31"/>
      <c r="FV246" s="31"/>
      <c r="FW246" s="31"/>
      <c r="FX246" s="31"/>
      <c r="FY246" s="31"/>
      <c r="FZ246" s="31"/>
      <c r="GA246" s="31"/>
      <c r="GB246" s="31"/>
      <c r="GC246" s="31"/>
      <c r="GD246" s="31"/>
      <c r="GE246" s="31"/>
      <c r="GF246" s="31"/>
      <c r="GG246" s="31"/>
      <c r="GH246" s="31"/>
      <c r="GI246" s="31"/>
      <c r="GJ246" s="31"/>
      <c r="GK246" s="31"/>
      <c r="GL246" s="31"/>
      <c r="GM246" s="31"/>
      <c r="GN246" s="31"/>
      <c r="GO246" s="31"/>
      <c r="GP246" s="31"/>
      <c r="GQ246" s="31"/>
      <c r="GR246" s="31"/>
      <c r="GS246" s="31"/>
      <c r="GT246" s="31"/>
      <c r="GU246" s="31"/>
      <c r="GV246" s="31"/>
      <c r="GW246" s="31"/>
      <c r="GX246" s="31"/>
      <c r="GY246" s="31"/>
      <c r="GZ246" s="31"/>
      <c r="HA246" s="31"/>
      <c r="HB246" s="31"/>
      <c r="HC246" s="31"/>
      <c r="HD246" s="31"/>
      <c r="HE246" s="31"/>
      <c r="HF246" s="31"/>
      <c r="HG246" s="31"/>
      <c r="HH246" s="31"/>
      <c r="HI246" s="31"/>
      <c r="HJ246" s="31"/>
      <c r="HK246" s="31"/>
      <c r="HL246" s="31"/>
      <c r="HM246" s="31"/>
      <c r="HN246" s="31"/>
      <c r="HO246" s="31"/>
      <c r="HP246" s="31"/>
      <c r="HQ246" s="31"/>
      <c r="HR246" s="31"/>
      <c r="HS246" s="31"/>
      <c r="HT246" s="31"/>
      <c r="HU246" s="31"/>
      <c r="HV246" s="31"/>
      <c r="HW246" s="31"/>
      <c r="HX246" s="31"/>
      <c r="HY246" s="31"/>
      <c r="HZ246" s="31"/>
      <c r="IA246" s="31"/>
      <c r="IB246" s="31"/>
      <c r="IC246" s="31"/>
      <c r="ID246" s="31"/>
      <c r="IE246" s="31"/>
      <c r="IF246" s="31"/>
      <c r="IG246" s="31"/>
      <c r="IH246" s="31"/>
      <c r="II246" s="31"/>
    </row>
    <row r="247" s="218" customFormat="1" ht="56" customHeight="1" spans="1:243">
      <c r="A247" s="230" t="s">
        <v>1057</v>
      </c>
      <c r="B247" s="231" t="s">
        <v>1058</v>
      </c>
      <c r="C247" s="231" t="s">
        <v>28</v>
      </c>
      <c r="D247" s="231" t="s">
        <v>301</v>
      </c>
      <c r="E247" s="246" t="s">
        <v>1059</v>
      </c>
      <c r="F247" s="247">
        <v>6490.18</v>
      </c>
      <c r="G247" s="231" t="s">
        <v>109</v>
      </c>
      <c r="H247" s="231" t="s">
        <v>51</v>
      </c>
      <c r="I247" s="231" t="s">
        <v>1060</v>
      </c>
      <c r="J247" s="247">
        <v>950</v>
      </c>
      <c r="K247" s="247">
        <v>950</v>
      </c>
      <c r="L247" s="247">
        <f t="shared" si="5"/>
        <v>0</v>
      </c>
      <c r="M247" s="308" t="s">
        <v>375</v>
      </c>
      <c r="N247" s="268"/>
      <c r="O247" s="185"/>
      <c r="P247" s="269"/>
      <c r="Q247" s="274"/>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c r="ER247" s="31"/>
      <c r="ES247" s="31"/>
      <c r="ET247" s="31"/>
      <c r="EU247" s="31"/>
      <c r="EV247" s="31"/>
      <c r="EW247" s="31"/>
      <c r="EX247" s="31"/>
      <c r="EY247" s="31"/>
      <c r="EZ247" s="31"/>
      <c r="FA247" s="31"/>
      <c r="FB247" s="31"/>
      <c r="FC247" s="31"/>
      <c r="FD247" s="31"/>
      <c r="FE247" s="31"/>
      <c r="FF247" s="31"/>
      <c r="FG247" s="31"/>
      <c r="FH247" s="31"/>
      <c r="FI247" s="31"/>
      <c r="FJ247" s="31"/>
      <c r="FK247" s="31"/>
      <c r="FL247" s="31"/>
      <c r="FM247" s="31"/>
      <c r="FN247" s="31"/>
      <c r="FO247" s="31"/>
      <c r="FP247" s="31"/>
      <c r="FQ247" s="31"/>
      <c r="FR247" s="31"/>
      <c r="FS247" s="31"/>
      <c r="FT247" s="31"/>
      <c r="FU247" s="31"/>
      <c r="FV247" s="31"/>
      <c r="FW247" s="31"/>
      <c r="FX247" s="31"/>
      <c r="FY247" s="31"/>
      <c r="FZ247" s="31"/>
      <c r="GA247" s="31"/>
      <c r="GB247" s="31"/>
      <c r="GC247" s="31"/>
      <c r="GD247" s="31"/>
      <c r="GE247" s="31"/>
      <c r="GF247" s="31"/>
      <c r="GG247" s="31"/>
      <c r="GH247" s="31"/>
      <c r="GI247" s="31"/>
      <c r="GJ247" s="31"/>
      <c r="GK247" s="31"/>
      <c r="GL247" s="31"/>
      <c r="GM247" s="31"/>
      <c r="GN247" s="31"/>
      <c r="GO247" s="31"/>
      <c r="GP247" s="31"/>
      <c r="GQ247" s="31"/>
      <c r="GR247" s="31"/>
      <c r="GS247" s="31"/>
      <c r="GT247" s="31"/>
      <c r="GU247" s="31"/>
      <c r="GV247" s="31"/>
      <c r="GW247" s="31"/>
      <c r="GX247" s="31"/>
      <c r="GY247" s="31"/>
      <c r="GZ247" s="31"/>
      <c r="HA247" s="31"/>
      <c r="HB247" s="31"/>
      <c r="HC247" s="31"/>
      <c r="HD247" s="31"/>
      <c r="HE247" s="31"/>
      <c r="HF247" s="31"/>
      <c r="HG247" s="31"/>
      <c r="HH247" s="31"/>
      <c r="HI247" s="31"/>
      <c r="HJ247" s="31"/>
      <c r="HK247" s="31"/>
      <c r="HL247" s="31"/>
      <c r="HM247" s="31"/>
      <c r="HN247" s="31"/>
      <c r="HO247" s="31"/>
      <c r="HP247" s="31"/>
      <c r="HQ247" s="31"/>
      <c r="HR247" s="31"/>
      <c r="HS247" s="31"/>
      <c r="HT247" s="31"/>
      <c r="HU247" s="31"/>
      <c r="HV247" s="31"/>
      <c r="HW247" s="31"/>
      <c r="HX247" s="31"/>
      <c r="HY247" s="31"/>
      <c r="HZ247" s="31"/>
      <c r="IA247" s="31"/>
      <c r="IB247" s="31"/>
      <c r="IC247" s="31"/>
      <c r="ID247" s="31"/>
      <c r="IE247" s="31"/>
      <c r="IF247" s="31"/>
      <c r="IG247" s="31"/>
      <c r="IH247" s="31"/>
      <c r="II247" s="31"/>
    </row>
    <row r="248" s="218" customFormat="1" ht="81" customHeight="1" spans="1:243">
      <c r="A248" s="230" t="s">
        <v>1061</v>
      </c>
      <c r="B248" s="231" t="s">
        <v>1062</v>
      </c>
      <c r="C248" s="231" t="s">
        <v>28</v>
      </c>
      <c r="D248" s="231" t="s">
        <v>137</v>
      </c>
      <c r="E248" s="246" t="s">
        <v>1063</v>
      </c>
      <c r="F248" s="247">
        <v>2477.37</v>
      </c>
      <c r="G248" s="231" t="s">
        <v>153</v>
      </c>
      <c r="H248" s="231" t="s">
        <v>51</v>
      </c>
      <c r="I248" s="231" t="s">
        <v>1064</v>
      </c>
      <c r="J248" s="247">
        <v>900.13</v>
      </c>
      <c r="K248" s="247">
        <v>25.8</v>
      </c>
      <c r="L248" s="247">
        <f t="shared" si="5"/>
        <v>-874.33</v>
      </c>
      <c r="M248" s="308" t="s">
        <v>375</v>
      </c>
      <c r="N248" s="268"/>
      <c r="O248" s="185"/>
      <c r="P248" s="269"/>
      <c r="Q248" s="274"/>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c r="ER248" s="31"/>
      <c r="ES248" s="31"/>
      <c r="ET248" s="31"/>
      <c r="EU248" s="31"/>
      <c r="EV248" s="31"/>
      <c r="EW248" s="31"/>
      <c r="EX248" s="31"/>
      <c r="EY248" s="31"/>
      <c r="EZ248" s="31"/>
      <c r="FA248" s="31"/>
      <c r="FB248" s="31"/>
      <c r="FC248" s="31"/>
      <c r="FD248" s="31"/>
      <c r="FE248" s="31"/>
      <c r="FF248" s="31"/>
      <c r="FG248" s="31"/>
      <c r="FH248" s="31"/>
      <c r="FI248" s="31"/>
      <c r="FJ248" s="31"/>
      <c r="FK248" s="31"/>
      <c r="FL248" s="31"/>
      <c r="FM248" s="31"/>
      <c r="FN248" s="31"/>
      <c r="FO248" s="31"/>
      <c r="FP248" s="31"/>
      <c r="FQ248" s="31"/>
      <c r="FR248" s="31"/>
      <c r="FS248" s="31"/>
      <c r="FT248" s="31"/>
      <c r="FU248" s="31"/>
      <c r="FV248" s="31"/>
      <c r="FW248" s="31"/>
      <c r="FX248" s="31"/>
      <c r="FY248" s="31"/>
      <c r="FZ248" s="31"/>
      <c r="GA248" s="31"/>
      <c r="GB248" s="31"/>
      <c r="GC248" s="31"/>
      <c r="GD248" s="31"/>
      <c r="GE248" s="31"/>
      <c r="GF248" s="31"/>
      <c r="GG248" s="31"/>
      <c r="GH248" s="31"/>
      <c r="GI248" s="31"/>
      <c r="GJ248" s="31"/>
      <c r="GK248" s="31"/>
      <c r="GL248" s="31"/>
      <c r="GM248" s="31"/>
      <c r="GN248" s="31"/>
      <c r="GO248" s="31"/>
      <c r="GP248" s="31"/>
      <c r="GQ248" s="31"/>
      <c r="GR248" s="31"/>
      <c r="GS248" s="31"/>
      <c r="GT248" s="31"/>
      <c r="GU248" s="31"/>
      <c r="GV248" s="31"/>
      <c r="GW248" s="31"/>
      <c r="GX248" s="31"/>
      <c r="GY248" s="31"/>
      <c r="GZ248" s="31"/>
      <c r="HA248" s="31"/>
      <c r="HB248" s="31"/>
      <c r="HC248" s="31"/>
      <c r="HD248" s="31"/>
      <c r="HE248" s="31"/>
      <c r="HF248" s="31"/>
      <c r="HG248" s="31"/>
      <c r="HH248" s="31"/>
      <c r="HI248" s="31"/>
      <c r="HJ248" s="31"/>
      <c r="HK248" s="31"/>
      <c r="HL248" s="31"/>
      <c r="HM248" s="31"/>
      <c r="HN248" s="31"/>
      <c r="HO248" s="31"/>
      <c r="HP248" s="31"/>
      <c r="HQ248" s="31"/>
      <c r="HR248" s="31"/>
      <c r="HS248" s="31"/>
      <c r="HT248" s="31"/>
      <c r="HU248" s="31"/>
      <c r="HV248" s="31"/>
      <c r="HW248" s="31"/>
      <c r="HX248" s="31"/>
      <c r="HY248" s="31"/>
      <c r="HZ248" s="31"/>
      <c r="IA248" s="31"/>
      <c r="IB248" s="31"/>
      <c r="IC248" s="31"/>
      <c r="ID248" s="31"/>
      <c r="IE248" s="31"/>
      <c r="IF248" s="31"/>
      <c r="IG248" s="31"/>
      <c r="IH248" s="31"/>
      <c r="II248" s="31"/>
    </row>
    <row r="249" s="218" customFormat="1" ht="27" spans="1:243">
      <c r="A249" s="230" t="s">
        <v>1065</v>
      </c>
      <c r="B249" s="231" t="s">
        <v>1066</v>
      </c>
      <c r="C249" s="231" t="s">
        <v>28</v>
      </c>
      <c r="D249" s="231" t="s">
        <v>301</v>
      </c>
      <c r="E249" s="246" t="s">
        <v>1067</v>
      </c>
      <c r="F249" s="247">
        <v>5628.11</v>
      </c>
      <c r="G249" s="231" t="s">
        <v>109</v>
      </c>
      <c r="H249" s="231" t="s">
        <v>51</v>
      </c>
      <c r="I249" s="231" t="s">
        <v>1068</v>
      </c>
      <c r="J249" s="247">
        <v>900</v>
      </c>
      <c r="K249" s="247">
        <v>700</v>
      </c>
      <c r="L249" s="247">
        <f t="shared" si="5"/>
        <v>-200</v>
      </c>
      <c r="M249" s="308" t="s">
        <v>104</v>
      </c>
      <c r="N249" s="268"/>
      <c r="O249" s="185"/>
      <c r="P249" s="269"/>
      <c r="Q249" s="274"/>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c r="ER249" s="31"/>
      <c r="ES249" s="31"/>
      <c r="ET249" s="31"/>
      <c r="EU249" s="31"/>
      <c r="EV249" s="31"/>
      <c r="EW249" s="31"/>
      <c r="EX249" s="31"/>
      <c r="EY249" s="31"/>
      <c r="EZ249" s="31"/>
      <c r="FA249" s="31"/>
      <c r="FB249" s="31"/>
      <c r="FC249" s="31"/>
      <c r="FD249" s="31"/>
      <c r="FE249" s="31"/>
      <c r="FF249" s="31"/>
      <c r="FG249" s="31"/>
      <c r="FH249" s="31"/>
      <c r="FI249" s="31"/>
      <c r="FJ249" s="31"/>
      <c r="FK249" s="31"/>
      <c r="FL249" s="31"/>
      <c r="FM249" s="31"/>
      <c r="FN249" s="31"/>
      <c r="FO249" s="31"/>
      <c r="FP249" s="31"/>
      <c r="FQ249" s="31"/>
      <c r="FR249" s="31"/>
      <c r="FS249" s="31"/>
      <c r="FT249" s="31"/>
      <c r="FU249" s="31"/>
      <c r="FV249" s="31"/>
      <c r="FW249" s="31"/>
      <c r="FX249" s="31"/>
      <c r="FY249" s="31"/>
      <c r="FZ249" s="31"/>
      <c r="GA249" s="31"/>
      <c r="GB249" s="31"/>
      <c r="GC249" s="31"/>
      <c r="GD249" s="31"/>
      <c r="GE249" s="31"/>
      <c r="GF249" s="31"/>
      <c r="GG249" s="31"/>
      <c r="GH249" s="31"/>
      <c r="GI249" s="31"/>
      <c r="GJ249" s="31"/>
      <c r="GK249" s="31"/>
      <c r="GL249" s="31"/>
      <c r="GM249" s="31"/>
      <c r="GN249" s="31"/>
      <c r="GO249" s="31"/>
      <c r="GP249" s="31"/>
      <c r="GQ249" s="31"/>
      <c r="GR249" s="31"/>
      <c r="GS249" s="31"/>
      <c r="GT249" s="31"/>
      <c r="GU249" s="31"/>
      <c r="GV249" s="31"/>
      <c r="GW249" s="31"/>
      <c r="GX249" s="31"/>
      <c r="GY249" s="31"/>
      <c r="GZ249" s="31"/>
      <c r="HA249" s="31"/>
      <c r="HB249" s="31"/>
      <c r="HC249" s="31"/>
      <c r="HD249" s="31"/>
      <c r="HE249" s="31"/>
      <c r="HF249" s="31"/>
      <c r="HG249" s="31"/>
      <c r="HH249" s="31"/>
      <c r="HI249" s="31"/>
      <c r="HJ249" s="31"/>
      <c r="HK249" s="31"/>
      <c r="HL249" s="31"/>
      <c r="HM249" s="31"/>
      <c r="HN249" s="31"/>
      <c r="HO249" s="31"/>
      <c r="HP249" s="31"/>
      <c r="HQ249" s="31"/>
      <c r="HR249" s="31"/>
      <c r="HS249" s="31"/>
      <c r="HT249" s="31"/>
      <c r="HU249" s="31"/>
      <c r="HV249" s="31"/>
      <c r="HW249" s="31"/>
      <c r="HX249" s="31"/>
      <c r="HY249" s="31"/>
      <c r="HZ249" s="31"/>
      <c r="IA249" s="31"/>
      <c r="IB249" s="31"/>
      <c r="IC249" s="31"/>
      <c r="ID249" s="31"/>
      <c r="IE249" s="31"/>
      <c r="IF249" s="31"/>
      <c r="IG249" s="31"/>
      <c r="IH249" s="31"/>
      <c r="II249" s="31"/>
    </row>
    <row r="250" s="218" customFormat="1" ht="27" spans="1:243">
      <c r="A250" s="230" t="s">
        <v>1069</v>
      </c>
      <c r="B250" s="231" t="s">
        <v>1070</v>
      </c>
      <c r="C250" s="231" t="s">
        <v>28</v>
      </c>
      <c r="D250" s="231" t="s">
        <v>142</v>
      </c>
      <c r="E250" s="246" t="s">
        <v>1071</v>
      </c>
      <c r="F250" s="247">
        <v>4318.95</v>
      </c>
      <c r="G250" s="231" t="s">
        <v>144</v>
      </c>
      <c r="H250" s="231" t="s">
        <v>51</v>
      </c>
      <c r="I250" s="231" t="s">
        <v>1072</v>
      </c>
      <c r="J250" s="247">
        <v>567.5</v>
      </c>
      <c r="K250" s="247">
        <v>483.36</v>
      </c>
      <c r="L250" s="247">
        <f t="shared" si="5"/>
        <v>-84.14</v>
      </c>
      <c r="M250" s="308" t="s">
        <v>60</v>
      </c>
      <c r="N250" s="268"/>
      <c r="O250" s="185"/>
      <c r="P250" s="269"/>
      <c r="Q250" s="274"/>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c r="ER250" s="31"/>
      <c r="ES250" s="31"/>
      <c r="ET250" s="31"/>
      <c r="EU250" s="31"/>
      <c r="EV250" s="31"/>
      <c r="EW250" s="31"/>
      <c r="EX250" s="31"/>
      <c r="EY250" s="31"/>
      <c r="EZ250" s="31"/>
      <c r="FA250" s="31"/>
      <c r="FB250" s="31"/>
      <c r="FC250" s="31"/>
      <c r="FD250" s="31"/>
      <c r="FE250" s="31"/>
      <c r="FF250" s="31"/>
      <c r="FG250" s="31"/>
      <c r="FH250" s="31"/>
      <c r="FI250" s="31"/>
      <c r="FJ250" s="31"/>
      <c r="FK250" s="31"/>
      <c r="FL250" s="31"/>
      <c r="FM250" s="31"/>
      <c r="FN250" s="31"/>
      <c r="FO250" s="31"/>
      <c r="FP250" s="31"/>
      <c r="FQ250" s="31"/>
      <c r="FR250" s="31"/>
      <c r="FS250" s="31"/>
      <c r="FT250" s="31"/>
      <c r="FU250" s="31"/>
      <c r="FV250" s="31"/>
      <c r="FW250" s="31"/>
      <c r="FX250" s="31"/>
      <c r="FY250" s="31"/>
      <c r="FZ250" s="31"/>
      <c r="GA250" s="31"/>
      <c r="GB250" s="31"/>
      <c r="GC250" s="31"/>
      <c r="GD250" s="31"/>
      <c r="GE250" s="31"/>
      <c r="GF250" s="31"/>
      <c r="GG250" s="31"/>
      <c r="GH250" s="31"/>
      <c r="GI250" s="31"/>
      <c r="GJ250" s="31"/>
      <c r="GK250" s="31"/>
      <c r="GL250" s="31"/>
      <c r="GM250" s="31"/>
      <c r="GN250" s="31"/>
      <c r="GO250" s="31"/>
      <c r="GP250" s="31"/>
      <c r="GQ250" s="31"/>
      <c r="GR250" s="31"/>
      <c r="GS250" s="31"/>
      <c r="GT250" s="31"/>
      <c r="GU250" s="31"/>
      <c r="GV250" s="31"/>
      <c r="GW250" s="31"/>
      <c r="GX250" s="31"/>
      <c r="GY250" s="31"/>
      <c r="GZ250" s="31"/>
      <c r="HA250" s="31"/>
      <c r="HB250" s="31"/>
      <c r="HC250" s="31"/>
      <c r="HD250" s="31"/>
      <c r="HE250" s="31"/>
      <c r="HF250" s="31"/>
      <c r="HG250" s="31"/>
      <c r="HH250" s="31"/>
      <c r="HI250" s="31"/>
      <c r="HJ250" s="31"/>
      <c r="HK250" s="31"/>
      <c r="HL250" s="31"/>
      <c r="HM250" s="31"/>
      <c r="HN250" s="31"/>
      <c r="HO250" s="31"/>
      <c r="HP250" s="31"/>
      <c r="HQ250" s="31"/>
      <c r="HR250" s="31"/>
      <c r="HS250" s="31"/>
      <c r="HT250" s="31"/>
      <c r="HU250" s="31"/>
      <c r="HV250" s="31"/>
      <c r="HW250" s="31"/>
      <c r="HX250" s="31"/>
      <c r="HY250" s="31"/>
      <c r="HZ250" s="31"/>
      <c r="IA250" s="31"/>
      <c r="IB250" s="31"/>
      <c r="IC250" s="31"/>
      <c r="ID250" s="31"/>
      <c r="IE250" s="31"/>
      <c r="IF250" s="31"/>
      <c r="IG250" s="31"/>
      <c r="IH250" s="31"/>
      <c r="II250" s="31"/>
    </row>
    <row r="251" s="218" customFormat="1" ht="80" customHeight="1" spans="1:243">
      <c r="A251" s="230" t="s">
        <v>1073</v>
      </c>
      <c r="B251" s="231" t="s">
        <v>1074</v>
      </c>
      <c r="C251" s="231" t="s">
        <v>28</v>
      </c>
      <c r="D251" s="231" t="s">
        <v>137</v>
      </c>
      <c r="E251" s="246" t="s">
        <v>1075</v>
      </c>
      <c r="F251" s="247">
        <v>3391.19</v>
      </c>
      <c r="G251" s="231" t="s">
        <v>90</v>
      </c>
      <c r="H251" s="231" t="s">
        <v>51</v>
      </c>
      <c r="I251" s="231" t="s">
        <v>1076</v>
      </c>
      <c r="J251" s="247">
        <v>549.65</v>
      </c>
      <c r="K251" s="247">
        <v>48.68</v>
      </c>
      <c r="L251" s="247">
        <f t="shared" si="5"/>
        <v>-500.97</v>
      </c>
      <c r="M251" s="308" t="s">
        <v>375</v>
      </c>
      <c r="N251" s="268"/>
      <c r="O251" s="185"/>
      <c r="P251" s="269"/>
      <c r="Q251" s="274"/>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c r="ER251" s="31"/>
      <c r="ES251" s="31"/>
      <c r="ET251" s="31"/>
      <c r="EU251" s="31"/>
      <c r="EV251" s="31"/>
      <c r="EW251" s="31"/>
      <c r="EX251" s="31"/>
      <c r="EY251" s="31"/>
      <c r="EZ251" s="31"/>
      <c r="FA251" s="31"/>
      <c r="FB251" s="31"/>
      <c r="FC251" s="31"/>
      <c r="FD251" s="31"/>
      <c r="FE251" s="31"/>
      <c r="FF251" s="31"/>
      <c r="FG251" s="31"/>
      <c r="FH251" s="31"/>
      <c r="FI251" s="31"/>
      <c r="FJ251" s="31"/>
      <c r="FK251" s="31"/>
      <c r="FL251" s="31"/>
      <c r="FM251" s="31"/>
      <c r="FN251" s="31"/>
      <c r="FO251" s="31"/>
      <c r="FP251" s="31"/>
      <c r="FQ251" s="31"/>
      <c r="FR251" s="31"/>
      <c r="FS251" s="31"/>
      <c r="FT251" s="31"/>
      <c r="FU251" s="31"/>
      <c r="FV251" s="31"/>
      <c r="FW251" s="31"/>
      <c r="FX251" s="31"/>
      <c r="FY251" s="31"/>
      <c r="FZ251" s="31"/>
      <c r="GA251" s="31"/>
      <c r="GB251" s="31"/>
      <c r="GC251" s="31"/>
      <c r="GD251" s="31"/>
      <c r="GE251" s="31"/>
      <c r="GF251" s="31"/>
      <c r="GG251" s="31"/>
      <c r="GH251" s="31"/>
      <c r="GI251" s="31"/>
      <c r="GJ251" s="31"/>
      <c r="GK251" s="31"/>
      <c r="GL251" s="31"/>
      <c r="GM251" s="31"/>
      <c r="GN251" s="31"/>
      <c r="GO251" s="31"/>
      <c r="GP251" s="31"/>
      <c r="GQ251" s="31"/>
      <c r="GR251" s="31"/>
      <c r="GS251" s="31"/>
      <c r="GT251" s="31"/>
      <c r="GU251" s="31"/>
      <c r="GV251" s="31"/>
      <c r="GW251" s="31"/>
      <c r="GX251" s="31"/>
      <c r="GY251" s="31"/>
      <c r="GZ251" s="31"/>
      <c r="HA251" s="31"/>
      <c r="HB251" s="31"/>
      <c r="HC251" s="31"/>
      <c r="HD251" s="31"/>
      <c r="HE251" s="31"/>
      <c r="HF251" s="31"/>
      <c r="HG251" s="31"/>
      <c r="HH251" s="31"/>
      <c r="HI251" s="31"/>
      <c r="HJ251" s="31"/>
      <c r="HK251" s="31"/>
      <c r="HL251" s="31"/>
      <c r="HM251" s="31"/>
      <c r="HN251" s="31"/>
      <c r="HO251" s="31"/>
      <c r="HP251" s="31"/>
      <c r="HQ251" s="31"/>
      <c r="HR251" s="31"/>
      <c r="HS251" s="31"/>
      <c r="HT251" s="31"/>
      <c r="HU251" s="31"/>
      <c r="HV251" s="31"/>
      <c r="HW251" s="31"/>
      <c r="HX251" s="31"/>
      <c r="HY251" s="31"/>
      <c r="HZ251" s="31"/>
      <c r="IA251" s="31"/>
      <c r="IB251" s="31"/>
      <c r="IC251" s="31"/>
      <c r="ID251" s="31"/>
      <c r="IE251" s="31"/>
      <c r="IF251" s="31"/>
      <c r="IG251" s="31"/>
      <c r="IH251" s="31"/>
      <c r="II251" s="31"/>
    </row>
    <row r="252" s="218" customFormat="1" ht="121.5" spans="1:243">
      <c r="A252" s="230" t="s">
        <v>1077</v>
      </c>
      <c r="B252" s="231" t="s">
        <v>1078</v>
      </c>
      <c r="C252" s="231" t="s">
        <v>28</v>
      </c>
      <c r="D252" s="231" t="s">
        <v>137</v>
      </c>
      <c r="E252" s="246" t="s">
        <v>1079</v>
      </c>
      <c r="F252" s="247">
        <v>3127</v>
      </c>
      <c r="G252" s="231" t="s">
        <v>153</v>
      </c>
      <c r="H252" s="231" t="s">
        <v>51</v>
      </c>
      <c r="I252" s="231" t="s">
        <v>1080</v>
      </c>
      <c r="J252" s="247">
        <v>502.67</v>
      </c>
      <c r="K252" s="247">
        <v>34.46</v>
      </c>
      <c r="L252" s="247">
        <f t="shared" si="5"/>
        <v>-468.21</v>
      </c>
      <c r="M252" s="308" t="s">
        <v>375</v>
      </c>
      <c r="N252" s="268"/>
      <c r="O252" s="185"/>
      <c r="P252" s="269"/>
      <c r="Q252" s="274"/>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c r="ER252" s="31"/>
      <c r="ES252" s="31"/>
      <c r="ET252" s="31"/>
      <c r="EU252" s="31"/>
      <c r="EV252" s="31"/>
      <c r="EW252" s="31"/>
      <c r="EX252" s="31"/>
      <c r="EY252" s="31"/>
      <c r="EZ252" s="31"/>
      <c r="FA252" s="31"/>
      <c r="FB252" s="31"/>
      <c r="FC252" s="31"/>
      <c r="FD252" s="31"/>
      <c r="FE252" s="31"/>
      <c r="FF252" s="31"/>
      <c r="FG252" s="31"/>
      <c r="FH252" s="31"/>
      <c r="FI252" s="31"/>
      <c r="FJ252" s="31"/>
      <c r="FK252" s="31"/>
      <c r="FL252" s="31"/>
      <c r="FM252" s="31"/>
      <c r="FN252" s="31"/>
      <c r="FO252" s="31"/>
      <c r="FP252" s="31"/>
      <c r="FQ252" s="31"/>
      <c r="FR252" s="31"/>
      <c r="FS252" s="31"/>
      <c r="FT252" s="31"/>
      <c r="FU252" s="31"/>
      <c r="FV252" s="31"/>
      <c r="FW252" s="31"/>
      <c r="FX252" s="31"/>
      <c r="FY252" s="31"/>
      <c r="FZ252" s="31"/>
      <c r="GA252" s="31"/>
      <c r="GB252" s="31"/>
      <c r="GC252" s="31"/>
      <c r="GD252" s="31"/>
      <c r="GE252" s="31"/>
      <c r="GF252" s="31"/>
      <c r="GG252" s="31"/>
      <c r="GH252" s="31"/>
      <c r="GI252" s="31"/>
      <c r="GJ252" s="31"/>
      <c r="GK252" s="31"/>
      <c r="GL252" s="31"/>
      <c r="GM252" s="31"/>
      <c r="GN252" s="31"/>
      <c r="GO252" s="31"/>
      <c r="GP252" s="31"/>
      <c r="GQ252" s="31"/>
      <c r="GR252" s="31"/>
      <c r="GS252" s="31"/>
      <c r="GT252" s="31"/>
      <c r="GU252" s="31"/>
      <c r="GV252" s="31"/>
      <c r="GW252" s="31"/>
      <c r="GX252" s="31"/>
      <c r="GY252" s="31"/>
      <c r="GZ252" s="31"/>
      <c r="HA252" s="31"/>
      <c r="HB252" s="31"/>
      <c r="HC252" s="31"/>
      <c r="HD252" s="31"/>
      <c r="HE252" s="31"/>
      <c r="HF252" s="31"/>
      <c r="HG252" s="31"/>
      <c r="HH252" s="31"/>
      <c r="HI252" s="31"/>
      <c r="HJ252" s="31"/>
      <c r="HK252" s="31"/>
      <c r="HL252" s="31"/>
      <c r="HM252" s="31"/>
      <c r="HN252" s="31"/>
      <c r="HO252" s="31"/>
      <c r="HP252" s="31"/>
      <c r="HQ252" s="31"/>
      <c r="HR252" s="31"/>
      <c r="HS252" s="31"/>
      <c r="HT252" s="31"/>
      <c r="HU252" s="31"/>
      <c r="HV252" s="31"/>
      <c r="HW252" s="31"/>
      <c r="HX252" s="31"/>
      <c r="HY252" s="31"/>
      <c r="HZ252" s="31"/>
      <c r="IA252" s="31"/>
      <c r="IB252" s="31"/>
      <c r="IC252" s="31"/>
      <c r="ID252" s="31"/>
      <c r="IE252" s="31"/>
      <c r="IF252" s="31"/>
      <c r="IG252" s="31"/>
      <c r="IH252" s="31"/>
      <c r="II252" s="31"/>
    </row>
    <row r="253" s="218" customFormat="1" ht="27" spans="1:243">
      <c r="A253" s="230" t="s">
        <v>1081</v>
      </c>
      <c r="B253" s="231" t="s">
        <v>1082</v>
      </c>
      <c r="C253" s="231" t="s">
        <v>28</v>
      </c>
      <c r="D253" s="231" t="s">
        <v>142</v>
      </c>
      <c r="E253" s="246" t="s">
        <v>1083</v>
      </c>
      <c r="F253" s="247">
        <v>2442.78</v>
      </c>
      <c r="G253" s="231" t="s">
        <v>144</v>
      </c>
      <c r="H253" s="231" t="s">
        <v>51</v>
      </c>
      <c r="I253" s="231" t="s">
        <v>1084</v>
      </c>
      <c r="J253" s="247">
        <v>419.52</v>
      </c>
      <c r="K253" s="247">
        <v>23.64</v>
      </c>
      <c r="L253" s="247">
        <f t="shared" si="5"/>
        <v>-395.88</v>
      </c>
      <c r="M253" s="308" t="s">
        <v>60</v>
      </c>
      <c r="N253" s="268"/>
      <c r="O253" s="185"/>
      <c r="P253" s="269"/>
      <c r="Q253" s="274"/>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c r="ER253" s="31"/>
      <c r="ES253" s="31"/>
      <c r="ET253" s="31"/>
      <c r="EU253" s="31"/>
      <c r="EV253" s="31"/>
      <c r="EW253" s="31"/>
      <c r="EX253" s="31"/>
      <c r="EY253" s="31"/>
      <c r="EZ253" s="31"/>
      <c r="FA253" s="31"/>
      <c r="FB253" s="31"/>
      <c r="FC253" s="31"/>
      <c r="FD253" s="31"/>
      <c r="FE253" s="31"/>
      <c r="FF253" s="31"/>
      <c r="FG253" s="31"/>
      <c r="FH253" s="31"/>
      <c r="FI253" s="31"/>
      <c r="FJ253" s="31"/>
      <c r="FK253" s="31"/>
      <c r="FL253" s="31"/>
      <c r="FM253" s="31"/>
      <c r="FN253" s="31"/>
      <c r="FO253" s="31"/>
      <c r="FP253" s="31"/>
      <c r="FQ253" s="31"/>
      <c r="FR253" s="31"/>
      <c r="FS253" s="31"/>
      <c r="FT253" s="31"/>
      <c r="FU253" s="31"/>
      <c r="FV253" s="31"/>
      <c r="FW253" s="31"/>
      <c r="FX253" s="31"/>
      <c r="FY253" s="31"/>
      <c r="FZ253" s="31"/>
      <c r="GA253" s="31"/>
      <c r="GB253" s="31"/>
      <c r="GC253" s="31"/>
      <c r="GD253" s="31"/>
      <c r="GE253" s="31"/>
      <c r="GF253" s="31"/>
      <c r="GG253" s="31"/>
      <c r="GH253" s="31"/>
      <c r="GI253" s="31"/>
      <c r="GJ253" s="31"/>
      <c r="GK253" s="31"/>
      <c r="GL253" s="31"/>
      <c r="GM253" s="31"/>
      <c r="GN253" s="31"/>
      <c r="GO253" s="31"/>
      <c r="GP253" s="31"/>
      <c r="GQ253" s="31"/>
      <c r="GR253" s="31"/>
      <c r="GS253" s="31"/>
      <c r="GT253" s="31"/>
      <c r="GU253" s="31"/>
      <c r="GV253" s="31"/>
      <c r="GW253" s="31"/>
      <c r="GX253" s="31"/>
      <c r="GY253" s="31"/>
      <c r="GZ253" s="31"/>
      <c r="HA253" s="31"/>
      <c r="HB253" s="31"/>
      <c r="HC253" s="31"/>
      <c r="HD253" s="31"/>
      <c r="HE253" s="31"/>
      <c r="HF253" s="31"/>
      <c r="HG253" s="31"/>
      <c r="HH253" s="31"/>
      <c r="HI253" s="31"/>
      <c r="HJ253" s="31"/>
      <c r="HK253" s="31"/>
      <c r="HL253" s="31"/>
      <c r="HM253" s="31"/>
      <c r="HN253" s="31"/>
      <c r="HO253" s="31"/>
      <c r="HP253" s="31"/>
      <c r="HQ253" s="31"/>
      <c r="HR253" s="31"/>
      <c r="HS253" s="31"/>
      <c r="HT253" s="31"/>
      <c r="HU253" s="31"/>
      <c r="HV253" s="31"/>
      <c r="HW253" s="31"/>
      <c r="HX253" s="31"/>
      <c r="HY253" s="31"/>
      <c r="HZ253" s="31"/>
      <c r="IA253" s="31"/>
      <c r="IB253" s="31"/>
      <c r="IC253" s="31"/>
      <c r="ID253" s="31"/>
      <c r="IE253" s="31"/>
      <c r="IF253" s="31"/>
      <c r="IG253" s="31"/>
      <c r="IH253" s="31"/>
      <c r="II253" s="31"/>
    </row>
    <row r="254" s="218" customFormat="1" ht="40.5" spans="1:243">
      <c r="A254" s="230" t="s">
        <v>1085</v>
      </c>
      <c r="B254" s="231" t="s">
        <v>1086</v>
      </c>
      <c r="C254" s="231" t="s">
        <v>28</v>
      </c>
      <c r="D254" s="231" t="s">
        <v>142</v>
      </c>
      <c r="E254" s="246" t="s">
        <v>1087</v>
      </c>
      <c r="F254" s="247">
        <v>3990.35</v>
      </c>
      <c r="G254" s="231" t="s">
        <v>144</v>
      </c>
      <c r="H254" s="231" t="s">
        <v>51</v>
      </c>
      <c r="I254" s="231" t="s">
        <v>1088</v>
      </c>
      <c r="J254" s="247">
        <v>418.5</v>
      </c>
      <c r="K254" s="247">
        <v>3.48</v>
      </c>
      <c r="L254" s="247">
        <f t="shared" si="5"/>
        <v>-415.02</v>
      </c>
      <c r="M254" s="308" t="s">
        <v>60</v>
      </c>
      <c r="N254" s="268"/>
      <c r="O254" s="185"/>
      <c r="P254" s="269"/>
      <c r="Q254" s="274"/>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c r="ER254" s="31"/>
      <c r="ES254" s="31"/>
      <c r="ET254" s="31"/>
      <c r="EU254" s="31"/>
      <c r="EV254" s="31"/>
      <c r="EW254" s="31"/>
      <c r="EX254" s="31"/>
      <c r="EY254" s="31"/>
      <c r="EZ254" s="31"/>
      <c r="FA254" s="31"/>
      <c r="FB254" s="31"/>
      <c r="FC254" s="31"/>
      <c r="FD254" s="31"/>
      <c r="FE254" s="31"/>
      <c r="FF254" s="31"/>
      <c r="FG254" s="31"/>
      <c r="FH254" s="31"/>
      <c r="FI254" s="31"/>
      <c r="FJ254" s="31"/>
      <c r="FK254" s="31"/>
      <c r="FL254" s="31"/>
      <c r="FM254" s="31"/>
      <c r="FN254" s="31"/>
      <c r="FO254" s="31"/>
      <c r="FP254" s="31"/>
      <c r="FQ254" s="31"/>
      <c r="FR254" s="31"/>
      <c r="FS254" s="31"/>
      <c r="FT254" s="31"/>
      <c r="FU254" s="31"/>
      <c r="FV254" s="31"/>
      <c r="FW254" s="31"/>
      <c r="FX254" s="31"/>
      <c r="FY254" s="31"/>
      <c r="FZ254" s="31"/>
      <c r="GA254" s="31"/>
      <c r="GB254" s="31"/>
      <c r="GC254" s="31"/>
      <c r="GD254" s="31"/>
      <c r="GE254" s="31"/>
      <c r="GF254" s="31"/>
      <c r="GG254" s="31"/>
      <c r="GH254" s="31"/>
      <c r="GI254" s="31"/>
      <c r="GJ254" s="31"/>
      <c r="GK254" s="31"/>
      <c r="GL254" s="31"/>
      <c r="GM254" s="31"/>
      <c r="GN254" s="31"/>
      <c r="GO254" s="31"/>
      <c r="GP254" s="31"/>
      <c r="GQ254" s="31"/>
      <c r="GR254" s="31"/>
      <c r="GS254" s="31"/>
      <c r="GT254" s="31"/>
      <c r="GU254" s="31"/>
      <c r="GV254" s="31"/>
      <c r="GW254" s="31"/>
      <c r="GX254" s="31"/>
      <c r="GY254" s="31"/>
      <c r="GZ254" s="31"/>
      <c r="HA254" s="31"/>
      <c r="HB254" s="31"/>
      <c r="HC254" s="31"/>
      <c r="HD254" s="31"/>
      <c r="HE254" s="31"/>
      <c r="HF254" s="31"/>
      <c r="HG254" s="31"/>
      <c r="HH254" s="31"/>
      <c r="HI254" s="31"/>
      <c r="HJ254" s="31"/>
      <c r="HK254" s="31"/>
      <c r="HL254" s="31"/>
      <c r="HM254" s="31"/>
      <c r="HN254" s="31"/>
      <c r="HO254" s="31"/>
      <c r="HP254" s="31"/>
      <c r="HQ254" s="31"/>
      <c r="HR254" s="31"/>
      <c r="HS254" s="31"/>
      <c r="HT254" s="31"/>
      <c r="HU254" s="31"/>
      <c r="HV254" s="31"/>
      <c r="HW254" s="31"/>
      <c r="HX254" s="31"/>
      <c r="HY254" s="31"/>
      <c r="HZ254" s="31"/>
      <c r="IA254" s="31"/>
      <c r="IB254" s="31"/>
      <c r="IC254" s="31"/>
      <c r="ID254" s="31"/>
      <c r="IE254" s="31"/>
      <c r="IF254" s="31"/>
      <c r="IG254" s="31"/>
      <c r="IH254" s="31"/>
      <c r="II254" s="31"/>
    </row>
    <row r="255" s="218" customFormat="1" ht="27" spans="1:243">
      <c r="A255" s="230" t="s">
        <v>1089</v>
      </c>
      <c r="B255" s="234" t="s">
        <v>1090</v>
      </c>
      <c r="C255" s="231" t="s">
        <v>28</v>
      </c>
      <c r="D255" s="233" t="s">
        <v>56</v>
      </c>
      <c r="E255" s="250" t="s">
        <v>1091</v>
      </c>
      <c r="F255" s="247">
        <v>971.4</v>
      </c>
      <c r="G255" s="234" t="s">
        <v>58</v>
      </c>
      <c r="H255" s="299" t="s">
        <v>51</v>
      </c>
      <c r="I255" s="299" t="s">
        <v>1092</v>
      </c>
      <c r="J255" s="247">
        <v>190</v>
      </c>
      <c r="K255" s="247">
        <v>119.49</v>
      </c>
      <c r="L255" s="247">
        <f t="shared" si="5"/>
        <v>-70.51</v>
      </c>
      <c r="M255" s="268" t="s">
        <v>104</v>
      </c>
      <c r="N255" s="268"/>
      <c r="O255" s="185"/>
      <c r="P255" s="269"/>
      <c r="Q255" s="274"/>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c r="FQ255" s="31"/>
      <c r="FR255" s="31"/>
      <c r="FS255" s="31"/>
      <c r="FT255" s="31"/>
      <c r="FU255" s="31"/>
      <c r="FV255" s="31"/>
      <c r="FW255" s="31"/>
      <c r="FX255" s="31"/>
      <c r="FY255" s="31"/>
      <c r="FZ255" s="31"/>
      <c r="GA255" s="31"/>
      <c r="GB255" s="31"/>
      <c r="GC255" s="31"/>
      <c r="GD255" s="31"/>
      <c r="GE255" s="31"/>
      <c r="GF255" s="31"/>
      <c r="GG255" s="31"/>
      <c r="GH255" s="31"/>
      <c r="GI255" s="31"/>
      <c r="GJ255" s="31"/>
      <c r="GK255" s="31"/>
      <c r="GL255" s="31"/>
      <c r="GM255" s="31"/>
      <c r="GN255" s="31"/>
      <c r="GO255" s="31"/>
      <c r="GP255" s="31"/>
      <c r="GQ255" s="31"/>
      <c r="GR255" s="31"/>
      <c r="GS255" s="31"/>
      <c r="GT255" s="31"/>
      <c r="GU255" s="31"/>
      <c r="GV255" s="31"/>
      <c r="GW255" s="31"/>
      <c r="GX255" s="31"/>
      <c r="GY255" s="31"/>
      <c r="GZ255" s="31"/>
      <c r="HA255" s="31"/>
      <c r="HB255" s="31"/>
      <c r="HC255" s="31"/>
      <c r="HD255" s="31"/>
      <c r="HE255" s="31"/>
      <c r="HF255" s="31"/>
      <c r="HG255" s="31"/>
      <c r="HH255" s="31"/>
      <c r="HI255" s="31"/>
      <c r="HJ255" s="31"/>
      <c r="HK255" s="31"/>
      <c r="HL255" s="31"/>
      <c r="HM255" s="31"/>
      <c r="HN255" s="31"/>
      <c r="HO255" s="31"/>
      <c r="HP255" s="31"/>
      <c r="HQ255" s="31"/>
      <c r="HR255" s="31"/>
      <c r="HS255" s="31"/>
      <c r="HT255" s="31"/>
      <c r="HU255" s="31"/>
      <c r="HV255" s="31"/>
      <c r="HW255" s="31"/>
      <c r="HX255" s="31"/>
      <c r="HY255" s="31"/>
      <c r="HZ255" s="31"/>
      <c r="IA255" s="31"/>
      <c r="IB255" s="31"/>
      <c r="IC255" s="31"/>
      <c r="ID255" s="31"/>
      <c r="IE255" s="31"/>
      <c r="IF255" s="31"/>
      <c r="IG255" s="31"/>
      <c r="IH255" s="31"/>
      <c r="II255" s="31"/>
    </row>
    <row r="256" s="218" customFormat="1" ht="40.5" spans="1:243">
      <c r="A256" s="230" t="s">
        <v>1093</v>
      </c>
      <c r="B256" s="231" t="s">
        <v>1094</v>
      </c>
      <c r="C256" s="231" t="s">
        <v>28</v>
      </c>
      <c r="D256" s="231" t="s">
        <v>142</v>
      </c>
      <c r="E256" s="246" t="s">
        <v>1095</v>
      </c>
      <c r="F256" s="247">
        <v>1093.28</v>
      </c>
      <c r="G256" s="231" t="s">
        <v>90</v>
      </c>
      <c r="H256" s="231" t="s">
        <v>51</v>
      </c>
      <c r="I256" s="231" t="s">
        <v>1096</v>
      </c>
      <c r="J256" s="247">
        <v>187.5305</v>
      </c>
      <c r="K256" s="247">
        <v>15.14</v>
      </c>
      <c r="L256" s="247">
        <f t="shared" si="5"/>
        <v>-172.3905</v>
      </c>
      <c r="M256" s="308" t="s">
        <v>60</v>
      </c>
      <c r="N256" s="268"/>
      <c r="O256" s="185"/>
      <c r="P256" s="269"/>
      <c r="Q256" s="274"/>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c r="FQ256" s="31"/>
      <c r="FR256" s="31"/>
      <c r="FS256" s="31"/>
      <c r="FT256" s="31"/>
      <c r="FU256" s="31"/>
      <c r="FV256" s="31"/>
      <c r="FW256" s="31"/>
      <c r="FX256" s="31"/>
      <c r="FY256" s="31"/>
      <c r="FZ256" s="31"/>
      <c r="GA256" s="31"/>
      <c r="GB256" s="31"/>
      <c r="GC256" s="31"/>
      <c r="GD256" s="31"/>
      <c r="GE256" s="31"/>
      <c r="GF256" s="31"/>
      <c r="GG256" s="31"/>
      <c r="GH256" s="31"/>
      <c r="GI256" s="31"/>
      <c r="GJ256" s="31"/>
      <c r="GK256" s="31"/>
      <c r="GL256" s="31"/>
      <c r="GM256" s="31"/>
      <c r="GN256" s="31"/>
      <c r="GO256" s="31"/>
      <c r="GP256" s="31"/>
      <c r="GQ256" s="31"/>
      <c r="GR256" s="31"/>
      <c r="GS256" s="31"/>
      <c r="GT256" s="31"/>
      <c r="GU256" s="31"/>
      <c r="GV256" s="31"/>
      <c r="GW256" s="31"/>
      <c r="GX256" s="31"/>
      <c r="GY256" s="31"/>
      <c r="GZ256" s="31"/>
      <c r="HA256" s="31"/>
      <c r="HB256" s="31"/>
      <c r="HC256" s="31"/>
      <c r="HD256" s="31"/>
      <c r="HE256" s="31"/>
      <c r="HF256" s="31"/>
      <c r="HG256" s="31"/>
      <c r="HH256" s="31"/>
      <c r="HI256" s="31"/>
      <c r="HJ256" s="31"/>
      <c r="HK256" s="31"/>
      <c r="HL256" s="31"/>
      <c r="HM256" s="31"/>
      <c r="HN256" s="31"/>
      <c r="HO256" s="31"/>
      <c r="HP256" s="31"/>
      <c r="HQ256" s="31"/>
      <c r="HR256" s="31"/>
      <c r="HS256" s="31"/>
      <c r="HT256" s="31"/>
      <c r="HU256" s="31"/>
      <c r="HV256" s="31"/>
      <c r="HW256" s="31"/>
      <c r="HX256" s="31"/>
      <c r="HY256" s="31"/>
      <c r="HZ256" s="31"/>
      <c r="IA256" s="31"/>
      <c r="IB256" s="31"/>
      <c r="IC256" s="31"/>
      <c r="ID256" s="31"/>
      <c r="IE256" s="31"/>
      <c r="IF256" s="31"/>
      <c r="IG256" s="31"/>
      <c r="IH256" s="31"/>
      <c r="II256" s="31"/>
    </row>
    <row r="257" s="218" customFormat="1" ht="67.5" spans="1:243">
      <c r="A257" s="230" t="s">
        <v>1097</v>
      </c>
      <c r="B257" s="234" t="s">
        <v>1098</v>
      </c>
      <c r="C257" s="231" t="s">
        <v>28</v>
      </c>
      <c r="D257" s="233" t="s">
        <v>56</v>
      </c>
      <c r="E257" s="250" t="s">
        <v>1099</v>
      </c>
      <c r="F257" s="247">
        <v>1438.14</v>
      </c>
      <c r="G257" s="234" t="s">
        <v>58</v>
      </c>
      <c r="H257" s="299" t="s">
        <v>51</v>
      </c>
      <c r="I257" s="299" t="s">
        <v>1100</v>
      </c>
      <c r="J257" s="247">
        <v>175</v>
      </c>
      <c r="K257" s="247">
        <v>148</v>
      </c>
      <c r="L257" s="247">
        <f t="shared" si="5"/>
        <v>-27</v>
      </c>
      <c r="M257" s="268" t="s">
        <v>104</v>
      </c>
      <c r="N257" s="268"/>
      <c r="O257" s="185"/>
      <c r="P257" s="269"/>
      <c r="Q257" s="274"/>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c r="FQ257" s="31"/>
      <c r="FR257" s="31"/>
      <c r="FS257" s="31"/>
      <c r="FT257" s="31"/>
      <c r="FU257" s="31"/>
      <c r="FV257" s="31"/>
      <c r="FW257" s="31"/>
      <c r="FX257" s="31"/>
      <c r="FY257" s="31"/>
      <c r="FZ257" s="31"/>
      <c r="GA257" s="31"/>
      <c r="GB257" s="31"/>
      <c r="GC257" s="31"/>
      <c r="GD257" s="31"/>
      <c r="GE257" s="31"/>
      <c r="GF257" s="31"/>
      <c r="GG257" s="31"/>
      <c r="GH257" s="31"/>
      <c r="GI257" s="31"/>
      <c r="GJ257" s="31"/>
      <c r="GK257" s="31"/>
      <c r="GL257" s="31"/>
      <c r="GM257" s="31"/>
      <c r="GN257" s="31"/>
      <c r="GO257" s="31"/>
      <c r="GP257" s="31"/>
      <c r="GQ257" s="31"/>
      <c r="GR257" s="31"/>
      <c r="GS257" s="31"/>
      <c r="GT257" s="31"/>
      <c r="GU257" s="31"/>
      <c r="GV257" s="31"/>
      <c r="GW257" s="31"/>
      <c r="GX257" s="31"/>
      <c r="GY257" s="31"/>
      <c r="GZ257" s="31"/>
      <c r="HA257" s="31"/>
      <c r="HB257" s="31"/>
      <c r="HC257" s="31"/>
      <c r="HD257" s="31"/>
      <c r="HE257" s="31"/>
      <c r="HF257" s="31"/>
      <c r="HG257" s="31"/>
      <c r="HH257" s="31"/>
      <c r="HI257" s="31"/>
      <c r="HJ257" s="31"/>
      <c r="HK257" s="31"/>
      <c r="HL257" s="31"/>
      <c r="HM257" s="31"/>
      <c r="HN257" s="31"/>
      <c r="HO257" s="31"/>
      <c r="HP257" s="31"/>
      <c r="HQ257" s="31"/>
      <c r="HR257" s="31"/>
      <c r="HS257" s="31"/>
      <c r="HT257" s="31"/>
      <c r="HU257" s="31"/>
      <c r="HV257" s="31"/>
      <c r="HW257" s="31"/>
      <c r="HX257" s="31"/>
      <c r="HY257" s="31"/>
      <c r="HZ257" s="31"/>
      <c r="IA257" s="31"/>
      <c r="IB257" s="31"/>
      <c r="IC257" s="31"/>
      <c r="ID257" s="31"/>
      <c r="IE257" s="31"/>
      <c r="IF257" s="31"/>
      <c r="IG257" s="31"/>
      <c r="IH257" s="31"/>
      <c r="II257" s="31"/>
    </row>
    <row r="258" s="92" customFormat="1" ht="54" spans="1:243">
      <c r="A258" s="230" t="s">
        <v>1101</v>
      </c>
      <c r="B258" s="231" t="s">
        <v>1102</v>
      </c>
      <c r="C258" s="231" t="s">
        <v>28</v>
      </c>
      <c r="D258" s="231" t="s">
        <v>142</v>
      </c>
      <c r="E258" s="246" t="s">
        <v>1103</v>
      </c>
      <c r="F258" s="247">
        <v>1471.44</v>
      </c>
      <c r="G258" s="231" t="s">
        <v>75</v>
      </c>
      <c r="H258" s="231" t="s">
        <v>51</v>
      </c>
      <c r="I258" s="231" t="s">
        <v>1104</v>
      </c>
      <c r="J258" s="247">
        <v>55.627638</v>
      </c>
      <c r="K258" s="247">
        <v>43.65</v>
      </c>
      <c r="L258" s="247">
        <f t="shared" si="5"/>
        <v>-11.977638</v>
      </c>
      <c r="M258" s="308" t="s">
        <v>104</v>
      </c>
      <c r="N258" s="268"/>
      <c r="O258" s="185"/>
      <c r="P258" s="269"/>
      <c r="Q258" s="274"/>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c r="FQ258" s="31"/>
      <c r="FR258" s="31"/>
      <c r="FS258" s="31"/>
      <c r="FT258" s="31"/>
      <c r="FU258" s="31"/>
      <c r="FV258" s="31"/>
      <c r="FW258" s="31"/>
      <c r="FX258" s="31"/>
      <c r="FY258" s="31"/>
      <c r="FZ258" s="31"/>
      <c r="GA258" s="31"/>
      <c r="GB258" s="31"/>
      <c r="GC258" s="31"/>
      <c r="GD258" s="31"/>
      <c r="GE258" s="31"/>
      <c r="GF258" s="31"/>
      <c r="GG258" s="31"/>
      <c r="GH258" s="31"/>
      <c r="GI258" s="31"/>
      <c r="GJ258" s="31"/>
      <c r="GK258" s="31"/>
      <c r="GL258" s="31"/>
      <c r="GM258" s="31"/>
      <c r="GN258" s="31"/>
      <c r="GO258" s="31"/>
      <c r="GP258" s="31"/>
      <c r="GQ258" s="31"/>
      <c r="GR258" s="31"/>
      <c r="GS258" s="31"/>
      <c r="GT258" s="31"/>
      <c r="GU258" s="31"/>
      <c r="GV258" s="31"/>
      <c r="GW258" s="31"/>
      <c r="GX258" s="31"/>
      <c r="GY258" s="31"/>
      <c r="GZ258" s="31"/>
      <c r="HA258" s="31"/>
      <c r="HB258" s="31"/>
      <c r="HC258" s="31"/>
      <c r="HD258" s="31"/>
      <c r="HE258" s="31"/>
      <c r="HF258" s="31"/>
      <c r="HG258" s="31"/>
      <c r="HH258" s="31"/>
      <c r="HI258" s="31"/>
      <c r="HJ258" s="31"/>
      <c r="HK258" s="31"/>
      <c r="HL258" s="31"/>
      <c r="HM258" s="31"/>
      <c r="HN258" s="31"/>
      <c r="HO258" s="31"/>
      <c r="HP258" s="31"/>
      <c r="HQ258" s="31"/>
      <c r="HR258" s="31"/>
      <c r="HS258" s="31"/>
      <c r="HT258" s="31"/>
      <c r="HU258" s="31"/>
      <c r="HV258" s="31"/>
      <c r="HW258" s="31"/>
      <c r="HX258" s="31"/>
      <c r="HY258" s="31"/>
      <c r="HZ258" s="31"/>
      <c r="IA258" s="31"/>
      <c r="IB258" s="31"/>
      <c r="IC258" s="31"/>
      <c r="ID258" s="31"/>
      <c r="IE258" s="31"/>
      <c r="IF258" s="31"/>
      <c r="IG258" s="31"/>
      <c r="IH258" s="31"/>
      <c r="II258" s="31"/>
    </row>
    <row r="259" s="218" customFormat="1" ht="40.5" spans="1:243">
      <c r="A259" s="230" t="s">
        <v>1105</v>
      </c>
      <c r="B259" s="231" t="s">
        <v>1106</v>
      </c>
      <c r="C259" s="231" t="s">
        <v>28</v>
      </c>
      <c r="D259" s="231" t="s">
        <v>142</v>
      </c>
      <c r="E259" s="246" t="s">
        <v>1107</v>
      </c>
      <c r="F259" s="247">
        <v>352.69</v>
      </c>
      <c r="G259" s="231" t="s">
        <v>144</v>
      </c>
      <c r="H259" s="231" t="s">
        <v>51</v>
      </c>
      <c r="I259" s="231" t="s">
        <v>1108</v>
      </c>
      <c r="J259" s="247">
        <v>41.47</v>
      </c>
      <c r="K259" s="247">
        <v>1.33</v>
      </c>
      <c r="L259" s="247">
        <f t="shared" si="5"/>
        <v>-40.14</v>
      </c>
      <c r="M259" s="308" t="s">
        <v>104</v>
      </c>
      <c r="N259" s="268"/>
      <c r="O259" s="185"/>
      <c r="P259" s="269"/>
      <c r="Q259" s="274"/>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c r="FQ259" s="31"/>
      <c r="FR259" s="31"/>
      <c r="FS259" s="31"/>
      <c r="FT259" s="31"/>
      <c r="FU259" s="31"/>
      <c r="FV259" s="31"/>
      <c r="FW259" s="31"/>
      <c r="FX259" s="31"/>
      <c r="FY259" s="31"/>
      <c r="FZ259" s="31"/>
      <c r="GA259" s="31"/>
      <c r="GB259" s="31"/>
      <c r="GC259" s="31"/>
      <c r="GD259" s="31"/>
      <c r="GE259" s="31"/>
      <c r="GF259" s="31"/>
      <c r="GG259" s="31"/>
      <c r="GH259" s="31"/>
      <c r="GI259" s="31"/>
      <c r="GJ259" s="31"/>
      <c r="GK259" s="31"/>
      <c r="GL259" s="31"/>
      <c r="GM259" s="31"/>
      <c r="GN259" s="31"/>
      <c r="GO259" s="31"/>
      <c r="GP259" s="31"/>
      <c r="GQ259" s="31"/>
      <c r="GR259" s="31"/>
      <c r="GS259" s="31"/>
      <c r="GT259" s="31"/>
      <c r="GU259" s="31"/>
      <c r="GV259" s="31"/>
      <c r="GW259" s="31"/>
      <c r="GX259" s="31"/>
      <c r="GY259" s="31"/>
      <c r="GZ259" s="31"/>
      <c r="HA259" s="31"/>
      <c r="HB259" s="31"/>
      <c r="HC259" s="31"/>
      <c r="HD259" s="31"/>
      <c r="HE259" s="31"/>
      <c r="HF259" s="31"/>
      <c r="HG259" s="31"/>
      <c r="HH259" s="31"/>
      <c r="HI259" s="31"/>
      <c r="HJ259" s="31"/>
      <c r="HK259" s="31"/>
      <c r="HL259" s="31"/>
      <c r="HM259" s="31"/>
      <c r="HN259" s="31"/>
      <c r="HO259" s="31"/>
      <c r="HP259" s="31"/>
      <c r="HQ259" s="31"/>
      <c r="HR259" s="31"/>
      <c r="HS259" s="31"/>
      <c r="HT259" s="31"/>
      <c r="HU259" s="31"/>
      <c r="HV259" s="31"/>
      <c r="HW259" s="31"/>
      <c r="HX259" s="31"/>
      <c r="HY259" s="31"/>
      <c r="HZ259" s="31"/>
      <c r="IA259" s="31"/>
      <c r="IB259" s="31"/>
      <c r="IC259" s="31"/>
      <c r="ID259" s="31"/>
      <c r="IE259" s="31"/>
      <c r="IF259" s="31"/>
      <c r="IG259" s="31"/>
      <c r="IH259" s="31"/>
      <c r="II259" s="31"/>
    </row>
    <row r="260" s="218" customFormat="1" ht="27" spans="1:243">
      <c r="A260" s="230" t="s">
        <v>1109</v>
      </c>
      <c r="B260" s="231" t="s">
        <v>1110</v>
      </c>
      <c r="C260" s="231" t="s">
        <v>28</v>
      </c>
      <c r="D260" s="231" t="s">
        <v>142</v>
      </c>
      <c r="E260" s="246" t="s">
        <v>1111</v>
      </c>
      <c r="F260" s="247">
        <v>146.08</v>
      </c>
      <c r="G260" s="231" t="s">
        <v>58</v>
      </c>
      <c r="H260" s="231" t="s">
        <v>51</v>
      </c>
      <c r="I260" s="231" t="s">
        <v>1112</v>
      </c>
      <c r="J260" s="247">
        <v>34.42</v>
      </c>
      <c r="K260" s="247">
        <v>20.79</v>
      </c>
      <c r="L260" s="247">
        <f t="shared" si="5"/>
        <v>-13.63</v>
      </c>
      <c r="M260" s="308" t="s">
        <v>104</v>
      </c>
      <c r="N260" s="268"/>
      <c r="O260" s="185"/>
      <c r="P260" s="269"/>
      <c r="Q260" s="274"/>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c r="FQ260" s="31"/>
      <c r="FR260" s="31"/>
      <c r="FS260" s="31"/>
      <c r="FT260" s="31"/>
      <c r="FU260" s="31"/>
      <c r="FV260" s="31"/>
      <c r="FW260" s="31"/>
      <c r="FX260" s="31"/>
      <c r="FY260" s="31"/>
      <c r="FZ260" s="31"/>
      <c r="GA260" s="31"/>
      <c r="GB260" s="31"/>
      <c r="GC260" s="31"/>
      <c r="GD260" s="31"/>
      <c r="GE260" s="31"/>
      <c r="GF260" s="31"/>
      <c r="GG260" s="31"/>
      <c r="GH260" s="31"/>
      <c r="GI260" s="31"/>
      <c r="GJ260" s="31"/>
      <c r="GK260" s="31"/>
      <c r="GL260" s="31"/>
      <c r="GM260" s="31"/>
      <c r="GN260" s="31"/>
      <c r="GO260" s="31"/>
      <c r="GP260" s="31"/>
      <c r="GQ260" s="31"/>
      <c r="GR260" s="31"/>
      <c r="GS260" s="31"/>
      <c r="GT260" s="31"/>
      <c r="GU260" s="31"/>
      <c r="GV260" s="31"/>
      <c r="GW260" s="31"/>
      <c r="GX260" s="31"/>
      <c r="GY260" s="31"/>
      <c r="GZ260" s="31"/>
      <c r="HA260" s="31"/>
      <c r="HB260" s="31"/>
      <c r="HC260" s="31"/>
      <c r="HD260" s="31"/>
      <c r="HE260" s="31"/>
      <c r="HF260" s="31"/>
      <c r="HG260" s="31"/>
      <c r="HH260" s="31"/>
      <c r="HI260" s="31"/>
      <c r="HJ260" s="31"/>
      <c r="HK260" s="31"/>
      <c r="HL260" s="31"/>
      <c r="HM260" s="31"/>
      <c r="HN260" s="31"/>
      <c r="HO260" s="31"/>
      <c r="HP260" s="31"/>
      <c r="HQ260" s="31"/>
      <c r="HR260" s="31"/>
      <c r="HS260" s="31"/>
      <c r="HT260" s="31"/>
      <c r="HU260" s="31"/>
      <c r="HV260" s="31"/>
      <c r="HW260" s="31"/>
      <c r="HX260" s="31"/>
      <c r="HY260" s="31"/>
      <c r="HZ260" s="31"/>
      <c r="IA260" s="31"/>
      <c r="IB260" s="31"/>
      <c r="IC260" s="31"/>
      <c r="ID260" s="31"/>
      <c r="IE260" s="31"/>
      <c r="IF260" s="31"/>
      <c r="IG260" s="31"/>
      <c r="IH260" s="31"/>
      <c r="II260" s="31"/>
    </row>
    <row r="261" s="130" customFormat="1" ht="55" customHeight="1" spans="1:243">
      <c r="A261" s="230" t="s">
        <v>1113</v>
      </c>
      <c r="B261" s="233" t="s">
        <v>1114</v>
      </c>
      <c r="C261" s="231" t="s">
        <v>28</v>
      </c>
      <c r="D261" s="233" t="s">
        <v>56</v>
      </c>
      <c r="E261" s="236" t="s">
        <v>1115</v>
      </c>
      <c r="F261" s="247">
        <v>628.05</v>
      </c>
      <c r="G261" s="233" t="s">
        <v>114</v>
      </c>
      <c r="H261" s="233" t="s">
        <v>51</v>
      </c>
      <c r="I261" s="233" t="s">
        <v>1116</v>
      </c>
      <c r="J261" s="247">
        <v>30</v>
      </c>
      <c r="K261" s="247">
        <v>30</v>
      </c>
      <c r="L261" s="247">
        <f t="shared" si="5"/>
        <v>0</v>
      </c>
      <c r="M261" s="268" t="s">
        <v>104</v>
      </c>
      <c r="N261" s="268"/>
      <c r="O261" s="185"/>
      <c r="P261" s="269"/>
      <c r="Q261" s="274"/>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c r="ER261" s="31"/>
      <c r="ES261" s="31"/>
      <c r="ET261" s="31"/>
      <c r="EU261" s="31"/>
      <c r="EV261" s="31"/>
      <c r="EW261" s="31"/>
      <c r="EX261" s="31"/>
      <c r="EY261" s="31"/>
      <c r="EZ261" s="31"/>
      <c r="FA261" s="31"/>
      <c r="FB261" s="31"/>
      <c r="FC261" s="31"/>
      <c r="FD261" s="31"/>
      <c r="FE261" s="31"/>
      <c r="FF261" s="31"/>
      <c r="FG261" s="31"/>
      <c r="FH261" s="31"/>
      <c r="FI261" s="31"/>
      <c r="FJ261" s="31"/>
      <c r="FK261" s="31"/>
      <c r="FL261" s="31"/>
      <c r="FM261" s="31"/>
      <c r="FN261" s="31"/>
      <c r="FO261" s="31"/>
      <c r="FP261" s="31"/>
      <c r="FQ261" s="31"/>
      <c r="FR261" s="31"/>
      <c r="FS261" s="31"/>
      <c r="FT261" s="31"/>
      <c r="FU261" s="31"/>
      <c r="FV261" s="31"/>
      <c r="FW261" s="31"/>
      <c r="FX261" s="31"/>
      <c r="FY261" s="31"/>
      <c r="FZ261" s="31"/>
      <c r="GA261" s="31"/>
      <c r="GB261" s="31"/>
      <c r="GC261" s="31"/>
      <c r="GD261" s="31"/>
      <c r="GE261" s="31"/>
      <c r="GF261" s="31"/>
      <c r="GG261" s="31"/>
      <c r="GH261" s="31"/>
      <c r="GI261" s="31"/>
      <c r="GJ261" s="31"/>
      <c r="GK261" s="31"/>
      <c r="GL261" s="31"/>
      <c r="GM261" s="31"/>
      <c r="GN261" s="31"/>
      <c r="GO261" s="31"/>
      <c r="GP261" s="31"/>
      <c r="GQ261" s="31"/>
      <c r="GR261" s="31"/>
      <c r="GS261" s="31"/>
      <c r="GT261" s="31"/>
      <c r="GU261" s="31"/>
      <c r="GV261" s="31"/>
      <c r="GW261" s="31"/>
      <c r="GX261" s="31"/>
      <c r="GY261" s="31"/>
      <c r="GZ261" s="31"/>
      <c r="HA261" s="31"/>
      <c r="HB261" s="31"/>
      <c r="HC261" s="31"/>
      <c r="HD261" s="31"/>
      <c r="HE261" s="31"/>
      <c r="HF261" s="31"/>
      <c r="HG261" s="31"/>
      <c r="HH261" s="31"/>
      <c r="HI261" s="31"/>
      <c r="HJ261" s="31"/>
      <c r="HK261" s="31"/>
      <c r="HL261" s="31"/>
      <c r="HM261" s="31"/>
      <c r="HN261" s="31"/>
      <c r="HO261" s="31"/>
      <c r="HP261" s="31"/>
      <c r="HQ261" s="31"/>
      <c r="HR261" s="31"/>
      <c r="HS261" s="31"/>
      <c r="HT261" s="31"/>
      <c r="HU261" s="31"/>
      <c r="HV261" s="31"/>
      <c r="HW261" s="31"/>
      <c r="HX261" s="31"/>
      <c r="HY261" s="31"/>
      <c r="HZ261" s="31"/>
      <c r="IA261" s="31"/>
      <c r="IB261" s="31"/>
      <c r="IC261" s="31"/>
      <c r="ID261" s="31"/>
      <c r="IE261" s="31"/>
      <c r="IF261" s="31"/>
      <c r="IG261" s="31"/>
      <c r="IH261" s="31"/>
      <c r="II261" s="31"/>
    </row>
    <row r="262" s="130" customFormat="1" ht="54" spans="1:243">
      <c r="A262" s="230" t="s">
        <v>1117</v>
      </c>
      <c r="B262" s="231" t="s">
        <v>1118</v>
      </c>
      <c r="C262" s="231" t="s">
        <v>28</v>
      </c>
      <c r="D262" s="231" t="s">
        <v>142</v>
      </c>
      <c r="E262" s="246" t="s">
        <v>1119</v>
      </c>
      <c r="F262" s="247">
        <v>738.79</v>
      </c>
      <c r="G262" s="231" t="s">
        <v>75</v>
      </c>
      <c r="H262" s="231" t="s">
        <v>51</v>
      </c>
      <c r="I262" s="231" t="s">
        <v>1120</v>
      </c>
      <c r="J262" s="247">
        <v>23.408194</v>
      </c>
      <c r="K262" s="247">
        <v>19.18</v>
      </c>
      <c r="L262" s="247">
        <f t="shared" si="5"/>
        <v>-4.228194</v>
      </c>
      <c r="M262" s="308" t="s">
        <v>60</v>
      </c>
      <c r="N262" s="268"/>
      <c r="O262" s="185"/>
      <c r="P262" s="269"/>
      <c r="Q262" s="274"/>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c r="ER262" s="31"/>
      <c r="ES262" s="31"/>
      <c r="ET262" s="31"/>
      <c r="EU262" s="31"/>
      <c r="EV262" s="31"/>
      <c r="EW262" s="31"/>
      <c r="EX262" s="31"/>
      <c r="EY262" s="31"/>
      <c r="EZ262" s="31"/>
      <c r="FA262" s="31"/>
      <c r="FB262" s="31"/>
      <c r="FC262" s="31"/>
      <c r="FD262" s="31"/>
      <c r="FE262" s="31"/>
      <c r="FF262" s="31"/>
      <c r="FG262" s="31"/>
      <c r="FH262" s="31"/>
      <c r="FI262" s="31"/>
      <c r="FJ262" s="31"/>
      <c r="FK262" s="31"/>
      <c r="FL262" s="31"/>
      <c r="FM262" s="31"/>
      <c r="FN262" s="31"/>
      <c r="FO262" s="31"/>
      <c r="FP262" s="31"/>
      <c r="FQ262" s="31"/>
      <c r="FR262" s="31"/>
      <c r="FS262" s="31"/>
      <c r="FT262" s="31"/>
      <c r="FU262" s="31"/>
      <c r="FV262" s="31"/>
      <c r="FW262" s="31"/>
      <c r="FX262" s="31"/>
      <c r="FY262" s="31"/>
      <c r="FZ262" s="31"/>
      <c r="GA262" s="31"/>
      <c r="GB262" s="31"/>
      <c r="GC262" s="31"/>
      <c r="GD262" s="31"/>
      <c r="GE262" s="31"/>
      <c r="GF262" s="31"/>
      <c r="GG262" s="31"/>
      <c r="GH262" s="31"/>
      <c r="GI262" s="31"/>
      <c r="GJ262" s="31"/>
      <c r="GK262" s="31"/>
      <c r="GL262" s="31"/>
      <c r="GM262" s="31"/>
      <c r="GN262" s="31"/>
      <c r="GO262" s="31"/>
      <c r="GP262" s="31"/>
      <c r="GQ262" s="31"/>
      <c r="GR262" s="31"/>
      <c r="GS262" s="31"/>
      <c r="GT262" s="31"/>
      <c r="GU262" s="31"/>
      <c r="GV262" s="31"/>
      <c r="GW262" s="31"/>
      <c r="GX262" s="31"/>
      <c r="GY262" s="31"/>
      <c r="GZ262" s="31"/>
      <c r="HA262" s="31"/>
      <c r="HB262" s="31"/>
      <c r="HC262" s="31"/>
      <c r="HD262" s="31"/>
      <c r="HE262" s="31"/>
      <c r="HF262" s="31"/>
      <c r="HG262" s="31"/>
      <c r="HH262" s="31"/>
      <c r="HI262" s="31"/>
      <c r="HJ262" s="31"/>
      <c r="HK262" s="31"/>
      <c r="HL262" s="31"/>
      <c r="HM262" s="31"/>
      <c r="HN262" s="31"/>
      <c r="HO262" s="31"/>
      <c r="HP262" s="31"/>
      <c r="HQ262" s="31"/>
      <c r="HR262" s="31"/>
      <c r="HS262" s="31"/>
      <c r="HT262" s="31"/>
      <c r="HU262" s="31"/>
      <c r="HV262" s="31"/>
      <c r="HW262" s="31"/>
      <c r="HX262" s="31"/>
      <c r="HY262" s="31"/>
      <c r="HZ262" s="31"/>
      <c r="IA262" s="31"/>
      <c r="IB262" s="31"/>
      <c r="IC262" s="31"/>
      <c r="ID262" s="31"/>
      <c r="IE262" s="31"/>
      <c r="IF262" s="31"/>
      <c r="IG262" s="31"/>
      <c r="IH262" s="31"/>
      <c r="II262" s="31"/>
    </row>
    <row r="263" s="24" customFormat="1" ht="94.5" spans="1:243">
      <c r="A263" s="230" t="s">
        <v>1121</v>
      </c>
      <c r="B263" s="311" t="s">
        <v>1122</v>
      </c>
      <c r="C263" s="231" t="s">
        <v>28</v>
      </c>
      <c r="D263" s="233" t="s">
        <v>56</v>
      </c>
      <c r="E263" s="281" t="s">
        <v>1123</v>
      </c>
      <c r="F263" s="247">
        <v>3392</v>
      </c>
      <c r="G263" s="275" t="s">
        <v>124</v>
      </c>
      <c r="H263" s="275" t="s">
        <v>51</v>
      </c>
      <c r="I263" s="275" t="s">
        <v>1124</v>
      </c>
      <c r="J263" s="247">
        <v>10</v>
      </c>
      <c r="K263" s="247">
        <v>1</v>
      </c>
      <c r="L263" s="247">
        <f t="shared" si="5"/>
        <v>-9</v>
      </c>
      <c r="M263" s="268" t="s">
        <v>104</v>
      </c>
      <c r="N263" s="268"/>
      <c r="O263" s="185"/>
      <c r="P263" s="269"/>
      <c r="Q263" s="274"/>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c r="ER263" s="31"/>
      <c r="ES263" s="31"/>
      <c r="ET263" s="31"/>
      <c r="EU263" s="31"/>
      <c r="EV263" s="31"/>
      <c r="EW263" s="31"/>
      <c r="EX263" s="31"/>
      <c r="EY263" s="31"/>
      <c r="EZ263" s="31"/>
      <c r="FA263" s="31"/>
      <c r="FB263" s="31"/>
      <c r="FC263" s="31"/>
      <c r="FD263" s="31"/>
      <c r="FE263" s="31"/>
      <c r="FF263" s="31"/>
      <c r="FG263" s="31"/>
      <c r="FH263" s="31"/>
      <c r="FI263" s="31"/>
      <c r="FJ263" s="31"/>
      <c r="FK263" s="31"/>
      <c r="FL263" s="31"/>
      <c r="FM263" s="31"/>
      <c r="FN263" s="31"/>
      <c r="FO263" s="31"/>
      <c r="FP263" s="31"/>
      <c r="FQ263" s="31"/>
      <c r="FR263" s="31"/>
      <c r="FS263" s="31"/>
      <c r="FT263" s="31"/>
      <c r="FU263" s="31"/>
      <c r="FV263" s="31"/>
      <c r="FW263" s="31"/>
      <c r="FX263" s="31"/>
      <c r="FY263" s="31"/>
      <c r="FZ263" s="31"/>
      <c r="GA263" s="31"/>
      <c r="GB263" s="31"/>
      <c r="GC263" s="31"/>
      <c r="GD263" s="31"/>
      <c r="GE263" s="31"/>
      <c r="GF263" s="31"/>
      <c r="GG263" s="31"/>
      <c r="GH263" s="31"/>
      <c r="GI263" s="31"/>
      <c r="GJ263" s="31"/>
      <c r="GK263" s="31"/>
      <c r="GL263" s="31"/>
      <c r="GM263" s="31"/>
      <c r="GN263" s="31"/>
      <c r="GO263" s="31"/>
      <c r="GP263" s="31"/>
      <c r="GQ263" s="31"/>
      <c r="GR263" s="31"/>
      <c r="GS263" s="31"/>
      <c r="GT263" s="31"/>
      <c r="GU263" s="31"/>
      <c r="GV263" s="31"/>
      <c r="GW263" s="31"/>
      <c r="GX263" s="31"/>
      <c r="GY263" s="31"/>
      <c r="GZ263" s="31"/>
      <c r="HA263" s="31"/>
      <c r="HB263" s="31"/>
      <c r="HC263" s="31"/>
      <c r="HD263" s="31"/>
      <c r="HE263" s="31"/>
      <c r="HF263" s="31"/>
      <c r="HG263" s="31"/>
      <c r="HH263" s="31"/>
      <c r="HI263" s="31"/>
      <c r="HJ263" s="31"/>
      <c r="HK263" s="31"/>
      <c r="HL263" s="31"/>
      <c r="HM263" s="31"/>
      <c r="HN263" s="31"/>
      <c r="HO263" s="31"/>
      <c r="HP263" s="31"/>
      <c r="HQ263" s="31"/>
      <c r="HR263" s="31"/>
      <c r="HS263" s="31"/>
      <c r="HT263" s="31"/>
      <c r="HU263" s="31"/>
      <c r="HV263" s="31"/>
      <c r="HW263" s="31"/>
      <c r="HX263" s="31"/>
      <c r="HY263" s="31"/>
      <c r="HZ263" s="31"/>
      <c r="IA263" s="31"/>
      <c r="IB263" s="31"/>
      <c r="IC263" s="31"/>
      <c r="ID263" s="31"/>
      <c r="IE263" s="31"/>
      <c r="IF263" s="31"/>
      <c r="IG263" s="31"/>
      <c r="IH263" s="31"/>
      <c r="II263" s="31"/>
    </row>
    <row r="264" s="24" customFormat="1" ht="60" customHeight="1" spans="1:243">
      <c r="A264" s="230" t="s">
        <v>1125</v>
      </c>
      <c r="B264" s="312" t="s">
        <v>1126</v>
      </c>
      <c r="C264" s="231" t="s">
        <v>28</v>
      </c>
      <c r="D264" s="233" t="s">
        <v>56</v>
      </c>
      <c r="E264" s="236" t="s">
        <v>1127</v>
      </c>
      <c r="F264" s="247">
        <v>287.72</v>
      </c>
      <c r="G264" s="233" t="s">
        <v>473</v>
      </c>
      <c r="H264" s="233" t="s">
        <v>51</v>
      </c>
      <c r="I264" s="233" t="s">
        <v>1128</v>
      </c>
      <c r="J264" s="247">
        <v>5.5</v>
      </c>
      <c r="K264" s="247">
        <v>8</v>
      </c>
      <c r="L264" s="247">
        <f t="shared" si="5"/>
        <v>2.5</v>
      </c>
      <c r="M264" s="268" t="s">
        <v>104</v>
      </c>
      <c r="N264" s="268"/>
      <c r="O264" s="185"/>
      <c r="P264" s="269"/>
      <c r="Q264" s="274"/>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c r="ER264" s="31"/>
      <c r="ES264" s="31"/>
      <c r="ET264" s="31"/>
      <c r="EU264" s="31"/>
      <c r="EV264" s="31"/>
      <c r="EW264" s="31"/>
      <c r="EX264" s="31"/>
      <c r="EY264" s="31"/>
      <c r="EZ264" s="31"/>
      <c r="FA264" s="31"/>
      <c r="FB264" s="31"/>
      <c r="FC264" s="31"/>
      <c r="FD264" s="31"/>
      <c r="FE264" s="31"/>
      <c r="FF264" s="31"/>
      <c r="FG264" s="31"/>
      <c r="FH264" s="31"/>
      <c r="FI264" s="31"/>
      <c r="FJ264" s="31"/>
      <c r="FK264" s="31"/>
      <c r="FL264" s="31"/>
      <c r="FM264" s="31"/>
      <c r="FN264" s="31"/>
      <c r="FO264" s="31"/>
      <c r="FP264" s="31"/>
      <c r="FQ264" s="31"/>
      <c r="FR264" s="31"/>
      <c r="FS264" s="31"/>
      <c r="FT264" s="31"/>
      <c r="FU264" s="31"/>
      <c r="FV264" s="31"/>
      <c r="FW264" s="31"/>
      <c r="FX264" s="31"/>
      <c r="FY264" s="31"/>
      <c r="FZ264" s="31"/>
      <c r="GA264" s="31"/>
      <c r="GB264" s="31"/>
      <c r="GC264" s="31"/>
      <c r="GD264" s="31"/>
      <c r="GE264" s="31"/>
      <c r="GF264" s="31"/>
      <c r="GG264" s="31"/>
      <c r="GH264" s="31"/>
      <c r="GI264" s="31"/>
      <c r="GJ264" s="31"/>
      <c r="GK264" s="31"/>
      <c r="GL264" s="31"/>
      <c r="GM264" s="31"/>
      <c r="GN264" s="31"/>
      <c r="GO264" s="31"/>
      <c r="GP264" s="31"/>
      <c r="GQ264" s="31"/>
      <c r="GR264" s="31"/>
      <c r="GS264" s="31"/>
      <c r="GT264" s="31"/>
      <c r="GU264" s="31"/>
      <c r="GV264" s="31"/>
      <c r="GW264" s="31"/>
      <c r="GX264" s="31"/>
      <c r="GY264" s="31"/>
      <c r="GZ264" s="31"/>
      <c r="HA264" s="31"/>
      <c r="HB264" s="31"/>
      <c r="HC264" s="31"/>
      <c r="HD264" s="31"/>
      <c r="HE264" s="31"/>
      <c r="HF264" s="31"/>
      <c r="HG264" s="31"/>
      <c r="HH264" s="31"/>
      <c r="HI264" s="31"/>
      <c r="HJ264" s="31"/>
      <c r="HK264" s="31"/>
      <c r="HL264" s="31"/>
      <c r="HM264" s="31"/>
      <c r="HN264" s="31"/>
      <c r="HO264" s="31"/>
      <c r="HP264" s="31"/>
      <c r="HQ264" s="31"/>
      <c r="HR264" s="31"/>
      <c r="HS264" s="31"/>
      <c r="HT264" s="31"/>
      <c r="HU264" s="31"/>
      <c r="HV264" s="31"/>
      <c r="HW264" s="31"/>
      <c r="HX264" s="31"/>
      <c r="HY264" s="31"/>
      <c r="HZ264" s="31"/>
      <c r="IA264" s="31"/>
      <c r="IB264" s="31"/>
      <c r="IC264" s="31"/>
      <c r="ID264" s="31"/>
      <c r="IE264" s="31"/>
      <c r="IF264" s="31"/>
      <c r="IG264" s="31"/>
      <c r="IH264" s="31"/>
      <c r="II264" s="31"/>
    </row>
    <row r="265" s="24" customFormat="1" ht="127" customHeight="1" spans="1:243">
      <c r="A265" s="230" t="s">
        <v>1129</v>
      </c>
      <c r="B265" s="313" t="s">
        <v>1130</v>
      </c>
      <c r="C265" s="234" t="s">
        <v>29</v>
      </c>
      <c r="D265" s="233" t="s">
        <v>56</v>
      </c>
      <c r="E265" s="250" t="s">
        <v>1131</v>
      </c>
      <c r="F265" s="247">
        <v>5651.85</v>
      </c>
      <c r="G265" s="247" t="s">
        <v>153</v>
      </c>
      <c r="H265" s="232" t="s">
        <v>51</v>
      </c>
      <c r="I265" s="234" t="s">
        <v>1132</v>
      </c>
      <c r="J265" s="247">
        <v>1350</v>
      </c>
      <c r="K265" s="247">
        <v>1300</v>
      </c>
      <c r="L265" s="247">
        <f t="shared" si="5"/>
        <v>-50</v>
      </c>
      <c r="M265" s="268" t="s">
        <v>85</v>
      </c>
      <c r="N265" s="268"/>
      <c r="O265" s="185"/>
      <c r="P265" s="269"/>
      <c r="Q265" s="274"/>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c r="ER265" s="31"/>
      <c r="ES265" s="31"/>
      <c r="ET265" s="31"/>
      <c r="EU265" s="31"/>
      <c r="EV265" s="31"/>
      <c r="EW265" s="31"/>
      <c r="EX265" s="31"/>
      <c r="EY265" s="31"/>
      <c r="EZ265" s="31"/>
      <c r="FA265" s="31"/>
      <c r="FB265" s="31"/>
      <c r="FC265" s="31"/>
      <c r="FD265" s="31"/>
      <c r="FE265" s="31"/>
      <c r="FF265" s="31"/>
      <c r="FG265" s="31"/>
      <c r="FH265" s="31"/>
      <c r="FI265" s="31"/>
      <c r="FJ265" s="31"/>
      <c r="FK265" s="31"/>
      <c r="FL265" s="31"/>
      <c r="FM265" s="31"/>
      <c r="FN265" s="31"/>
      <c r="FO265" s="31"/>
      <c r="FP265" s="31"/>
      <c r="FQ265" s="31"/>
      <c r="FR265" s="31"/>
      <c r="FS265" s="31"/>
      <c r="FT265" s="31"/>
      <c r="FU265" s="31"/>
      <c r="FV265" s="31"/>
      <c r="FW265" s="31"/>
      <c r="FX265" s="31"/>
      <c r="FY265" s="31"/>
      <c r="FZ265" s="31"/>
      <c r="GA265" s="31"/>
      <c r="GB265" s="31"/>
      <c r="GC265" s="31"/>
      <c r="GD265" s="31"/>
      <c r="GE265" s="31"/>
      <c r="GF265" s="31"/>
      <c r="GG265" s="31"/>
      <c r="GH265" s="31"/>
      <c r="GI265" s="31"/>
      <c r="GJ265" s="31"/>
      <c r="GK265" s="31"/>
      <c r="GL265" s="31"/>
      <c r="GM265" s="31"/>
      <c r="GN265" s="31"/>
      <c r="GO265" s="31"/>
      <c r="GP265" s="31"/>
      <c r="GQ265" s="31"/>
      <c r="GR265" s="31"/>
      <c r="GS265" s="31"/>
      <c r="GT265" s="31"/>
      <c r="GU265" s="31"/>
      <c r="GV265" s="31"/>
      <c r="GW265" s="31"/>
      <c r="GX265" s="31"/>
      <c r="GY265" s="31"/>
      <c r="GZ265" s="31"/>
      <c r="HA265" s="31"/>
      <c r="HB265" s="31"/>
      <c r="HC265" s="31"/>
      <c r="HD265" s="31"/>
      <c r="HE265" s="31"/>
      <c r="HF265" s="31"/>
      <c r="HG265" s="31"/>
      <c r="HH265" s="31"/>
      <c r="HI265" s="31"/>
      <c r="HJ265" s="31"/>
      <c r="HK265" s="31"/>
      <c r="HL265" s="31"/>
      <c r="HM265" s="31"/>
      <c r="HN265" s="31"/>
      <c r="HO265" s="31"/>
      <c r="HP265" s="31"/>
      <c r="HQ265" s="31"/>
      <c r="HR265" s="31"/>
      <c r="HS265" s="31"/>
      <c r="HT265" s="31"/>
      <c r="HU265" s="31"/>
      <c r="HV265" s="31"/>
      <c r="HW265" s="31"/>
      <c r="HX265" s="31"/>
      <c r="HY265" s="31"/>
      <c r="HZ265" s="31"/>
      <c r="IA265" s="31"/>
      <c r="IB265" s="31"/>
      <c r="IC265" s="31"/>
      <c r="ID265" s="31"/>
      <c r="IE265" s="31"/>
      <c r="IF265" s="31"/>
      <c r="IG265" s="31"/>
      <c r="IH265" s="31"/>
      <c r="II265" s="31"/>
    </row>
    <row r="266" s="218" customFormat="1" ht="95" customHeight="1" spans="1:243">
      <c r="A266" s="230" t="s">
        <v>1133</v>
      </c>
      <c r="B266" s="233" t="s">
        <v>1134</v>
      </c>
      <c r="C266" s="233" t="s">
        <v>29</v>
      </c>
      <c r="D266" s="233" t="s">
        <v>56</v>
      </c>
      <c r="E266" s="236" t="s">
        <v>1135</v>
      </c>
      <c r="F266" s="247">
        <v>4730.77</v>
      </c>
      <c r="G266" s="233" t="s">
        <v>109</v>
      </c>
      <c r="H266" s="233" t="s">
        <v>51</v>
      </c>
      <c r="I266" s="233" t="s">
        <v>1136</v>
      </c>
      <c r="J266" s="247">
        <v>200</v>
      </c>
      <c r="K266" s="247">
        <v>182.23</v>
      </c>
      <c r="L266" s="247">
        <f t="shared" ref="L266:L272" si="6">K266-J266</f>
        <v>-17.77</v>
      </c>
      <c r="M266" s="268" t="s">
        <v>85</v>
      </c>
      <c r="N266" s="268"/>
      <c r="O266" s="185"/>
      <c r="P266" s="269"/>
      <c r="Q266" s="274"/>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1"/>
      <c r="FH266" s="31"/>
      <c r="FI266" s="31"/>
      <c r="FJ266" s="31"/>
      <c r="FK266" s="31"/>
      <c r="FL266" s="31"/>
      <c r="FM266" s="31"/>
      <c r="FN266" s="31"/>
      <c r="FO266" s="31"/>
      <c r="FP266" s="31"/>
      <c r="FQ266" s="31"/>
      <c r="FR266" s="31"/>
      <c r="FS266" s="31"/>
      <c r="FT266" s="31"/>
      <c r="FU266" s="31"/>
      <c r="FV266" s="31"/>
      <c r="FW266" s="31"/>
      <c r="FX266" s="31"/>
      <c r="FY266" s="31"/>
      <c r="FZ266" s="31"/>
      <c r="GA266" s="31"/>
      <c r="GB266" s="31"/>
      <c r="GC266" s="31"/>
      <c r="GD266" s="31"/>
      <c r="GE266" s="31"/>
      <c r="GF266" s="31"/>
      <c r="GG266" s="31"/>
      <c r="GH266" s="31"/>
      <c r="GI266" s="31"/>
      <c r="GJ266" s="31"/>
      <c r="GK266" s="31"/>
      <c r="GL266" s="31"/>
      <c r="GM266" s="31"/>
      <c r="GN266" s="31"/>
      <c r="GO266" s="31"/>
      <c r="GP266" s="31"/>
      <c r="GQ266" s="31"/>
      <c r="GR266" s="31"/>
      <c r="GS266" s="31"/>
      <c r="GT266" s="31"/>
      <c r="GU266" s="31"/>
      <c r="GV266" s="31"/>
      <c r="GW266" s="31"/>
      <c r="GX266" s="31"/>
      <c r="GY266" s="31"/>
      <c r="GZ266" s="31"/>
      <c r="HA266" s="31"/>
      <c r="HB266" s="31"/>
      <c r="HC266" s="31"/>
      <c r="HD266" s="31"/>
      <c r="HE266" s="31"/>
      <c r="HF266" s="31"/>
      <c r="HG266" s="31"/>
      <c r="HH266" s="31"/>
      <c r="HI266" s="31"/>
      <c r="HJ266" s="31"/>
      <c r="HK266" s="31"/>
      <c r="HL266" s="31"/>
      <c r="HM266" s="31"/>
      <c r="HN266" s="31"/>
      <c r="HO266" s="31"/>
      <c r="HP266" s="31"/>
      <c r="HQ266" s="31"/>
      <c r="HR266" s="31"/>
      <c r="HS266" s="31"/>
      <c r="HT266" s="31"/>
      <c r="HU266" s="31"/>
      <c r="HV266" s="31"/>
      <c r="HW266" s="31"/>
      <c r="HX266" s="31"/>
      <c r="HY266" s="31"/>
      <c r="HZ266" s="31"/>
      <c r="IA266" s="31"/>
      <c r="IB266" s="31"/>
      <c r="IC266" s="31"/>
      <c r="ID266" s="31"/>
      <c r="IE266" s="31"/>
      <c r="IF266" s="31"/>
      <c r="IG266" s="31"/>
      <c r="IH266" s="31"/>
      <c r="II266" s="31"/>
    </row>
    <row r="267" s="218" customFormat="1" ht="108" spans="1:243">
      <c r="A267" s="230" t="s">
        <v>1137</v>
      </c>
      <c r="B267" s="233" t="s">
        <v>1138</v>
      </c>
      <c r="C267" s="234" t="s">
        <v>29</v>
      </c>
      <c r="D267" s="234" t="s">
        <v>29</v>
      </c>
      <c r="E267" s="250" t="s">
        <v>1139</v>
      </c>
      <c r="F267" s="247">
        <v>935.87</v>
      </c>
      <c r="G267" s="280" t="s">
        <v>361</v>
      </c>
      <c r="H267" s="233" t="s">
        <v>51</v>
      </c>
      <c r="I267" s="280" t="s">
        <v>1140</v>
      </c>
      <c r="J267" s="247">
        <v>190</v>
      </c>
      <c r="K267" s="247">
        <v>120.3</v>
      </c>
      <c r="L267" s="247">
        <f t="shared" si="6"/>
        <v>-69.7</v>
      </c>
      <c r="M267" s="268" t="s">
        <v>85</v>
      </c>
      <c r="N267" s="268"/>
      <c r="O267" s="185"/>
      <c r="P267" s="269"/>
      <c r="Q267" s="274"/>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c r="ER267" s="31"/>
      <c r="ES267" s="31"/>
      <c r="ET267" s="31"/>
      <c r="EU267" s="31"/>
      <c r="EV267" s="31"/>
      <c r="EW267" s="31"/>
      <c r="EX267" s="31"/>
      <c r="EY267" s="31"/>
      <c r="EZ267" s="31"/>
      <c r="FA267" s="31"/>
      <c r="FB267" s="31"/>
      <c r="FC267" s="31"/>
      <c r="FD267" s="31"/>
      <c r="FE267" s="31"/>
      <c r="FF267" s="31"/>
      <c r="FG267" s="31"/>
      <c r="FH267" s="31"/>
      <c r="FI267" s="31"/>
      <c r="FJ267" s="31"/>
      <c r="FK267" s="31"/>
      <c r="FL267" s="31"/>
      <c r="FM267" s="31"/>
      <c r="FN267" s="31"/>
      <c r="FO267" s="31"/>
      <c r="FP267" s="31"/>
      <c r="FQ267" s="31"/>
      <c r="FR267" s="31"/>
      <c r="FS267" s="31"/>
      <c r="FT267" s="31"/>
      <c r="FU267" s="31"/>
      <c r="FV267" s="31"/>
      <c r="FW267" s="31"/>
      <c r="FX267" s="31"/>
      <c r="FY267" s="31"/>
      <c r="FZ267" s="31"/>
      <c r="GA267" s="31"/>
      <c r="GB267" s="31"/>
      <c r="GC267" s="31"/>
      <c r="GD267" s="31"/>
      <c r="GE267" s="31"/>
      <c r="GF267" s="31"/>
      <c r="GG267" s="31"/>
      <c r="GH267" s="31"/>
      <c r="GI267" s="31"/>
      <c r="GJ267" s="31"/>
      <c r="GK267" s="31"/>
      <c r="GL267" s="31"/>
      <c r="GM267" s="31"/>
      <c r="GN267" s="31"/>
      <c r="GO267" s="31"/>
      <c r="GP267" s="31"/>
      <c r="GQ267" s="31"/>
      <c r="GR267" s="31"/>
      <c r="GS267" s="31"/>
      <c r="GT267" s="31"/>
      <c r="GU267" s="31"/>
      <c r="GV267" s="31"/>
      <c r="GW267" s="31"/>
      <c r="GX267" s="31"/>
      <c r="GY267" s="31"/>
      <c r="GZ267" s="31"/>
      <c r="HA267" s="31"/>
      <c r="HB267" s="31"/>
      <c r="HC267" s="31"/>
      <c r="HD267" s="31"/>
      <c r="HE267" s="31"/>
      <c r="HF267" s="31"/>
      <c r="HG267" s="31"/>
      <c r="HH267" s="31"/>
      <c r="HI267" s="31"/>
      <c r="HJ267" s="31"/>
      <c r="HK267" s="31"/>
      <c r="HL267" s="31"/>
      <c r="HM267" s="31"/>
      <c r="HN267" s="31"/>
      <c r="HO267" s="31"/>
      <c r="HP267" s="31"/>
      <c r="HQ267" s="31"/>
      <c r="HR267" s="31"/>
      <c r="HS267" s="31"/>
      <c r="HT267" s="31"/>
      <c r="HU267" s="31"/>
      <c r="HV267" s="31"/>
      <c r="HW267" s="31"/>
      <c r="HX267" s="31"/>
      <c r="HY267" s="31"/>
      <c r="HZ267" s="31"/>
      <c r="IA267" s="31"/>
      <c r="IB267" s="31"/>
      <c r="IC267" s="31"/>
      <c r="ID267" s="31"/>
      <c r="IE267" s="31"/>
      <c r="IF267" s="31"/>
      <c r="IG267" s="31"/>
      <c r="IH267" s="31"/>
      <c r="II267" s="31"/>
    </row>
    <row r="268" s="218" customFormat="1" ht="27" spans="1:243">
      <c r="A268" s="230" t="s">
        <v>1141</v>
      </c>
      <c r="B268" s="232" t="s">
        <v>1142</v>
      </c>
      <c r="C268" s="232" t="s">
        <v>29</v>
      </c>
      <c r="D268" s="233" t="s">
        <v>56</v>
      </c>
      <c r="E268" s="248" t="s">
        <v>1143</v>
      </c>
      <c r="F268" s="247">
        <v>360</v>
      </c>
      <c r="G268" s="248" t="s">
        <v>124</v>
      </c>
      <c r="H268" s="232" t="s">
        <v>51</v>
      </c>
      <c r="I268" s="232" t="s">
        <v>1144</v>
      </c>
      <c r="J268" s="247">
        <v>64</v>
      </c>
      <c r="K268" s="247">
        <v>64</v>
      </c>
      <c r="L268" s="247">
        <f t="shared" si="6"/>
        <v>0</v>
      </c>
      <c r="M268" s="268" t="s">
        <v>85</v>
      </c>
      <c r="N268" s="268"/>
      <c r="O268" s="185"/>
      <c r="P268" s="269"/>
      <c r="Q268" s="274"/>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c r="ER268" s="31"/>
      <c r="ES268" s="31"/>
      <c r="ET268" s="31"/>
      <c r="EU268" s="31"/>
      <c r="EV268" s="31"/>
      <c r="EW268" s="31"/>
      <c r="EX268" s="31"/>
      <c r="EY268" s="31"/>
      <c r="EZ268" s="31"/>
      <c r="FA268" s="31"/>
      <c r="FB268" s="31"/>
      <c r="FC268" s="31"/>
      <c r="FD268" s="31"/>
      <c r="FE268" s="31"/>
      <c r="FF268" s="31"/>
      <c r="FG268" s="31"/>
      <c r="FH268" s="31"/>
      <c r="FI268" s="31"/>
      <c r="FJ268" s="31"/>
      <c r="FK268" s="31"/>
      <c r="FL268" s="31"/>
      <c r="FM268" s="31"/>
      <c r="FN268" s="31"/>
      <c r="FO268" s="31"/>
      <c r="FP268" s="31"/>
      <c r="FQ268" s="31"/>
      <c r="FR268" s="31"/>
      <c r="FS268" s="31"/>
      <c r="FT268" s="31"/>
      <c r="FU268" s="31"/>
      <c r="FV268" s="31"/>
      <c r="FW268" s="31"/>
      <c r="FX268" s="31"/>
      <c r="FY268" s="31"/>
      <c r="FZ268" s="31"/>
      <c r="GA268" s="31"/>
      <c r="GB268" s="31"/>
      <c r="GC268" s="31"/>
      <c r="GD268" s="31"/>
      <c r="GE268" s="31"/>
      <c r="GF268" s="31"/>
      <c r="GG268" s="31"/>
      <c r="GH268" s="31"/>
      <c r="GI268" s="31"/>
      <c r="GJ268" s="31"/>
      <c r="GK268" s="31"/>
      <c r="GL268" s="31"/>
      <c r="GM268" s="31"/>
      <c r="GN268" s="31"/>
      <c r="GO268" s="31"/>
      <c r="GP268" s="31"/>
      <c r="GQ268" s="31"/>
      <c r="GR268" s="31"/>
      <c r="GS268" s="31"/>
      <c r="GT268" s="31"/>
      <c r="GU268" s="31"/>
      <c r="GV268" s="31"/>
      <c r="GW268" s="31"/>
      <c r="GX268" s="31"/>
      <c r="GY268" s="31"/>
      <c r="GZ268" s="31"/>
      <c r="HA268" s="31"/>
      <c r="HB268" s="31"/>
      <c r="HC268" s="31"/>
      <c r="HD268" s="31"/>
      <c r="HE268" s="31"/>
      <c r="HF268" s="31"/>
      <c r="HG268" s="31"/>
      <c r="HH268" s="31"/>
      <c r="HI268" s="31"/>
      <c r="HJ268" s="31"/>
      <c r="HK268" s="31"/>
      <c r="HL268" s="31"/>
      <c r="HM268" s="31"/>
      <c r="HN268" s="31"/>
      <c r="HO268" s="31"/>
      <c r="HP268" s="31"/>
      <c r="HQ268" s="31"/>
      <c r="HR268" s="31"/>
      <c r="HS268" s="31"/>
      <c r="HT268" s="31"/>
      <c r="HU268" s="31"/>
      <c r="HV268" s="31"/>
      <c r="HW268" s="31"/>
      <c r="HX268" s="31"/>
      <c r="HY268" s="31"/>
      <c r="HZ268" s="31"/>
      <c r="IA268" s="31"/>
      <c r="IB268" s="31"/>
      <c r="IC268" s="31"/>
      <c r="ID268" s="31"/>
      <c r="IE268" s="31"/>
      <c r="IF268" s="31"/>
      <c r="IG268" s="31"/>
      <c r="IH268" s="31"/>
      <c r="II268" s="31"/>
    </row>
    <row r="269" s="219" customFormat="1" ht="40.5" spans="1:243">
      <c r="A269" s="230" t="s">
        <v>1145</v>
      </c>
      <c r="B269" s="232" t="s">
        <v>1146</v>
      </c>
      <c r="C269" s="232" t="s">
        <v>29</v>
      </c>
      <c r="D269" s="233" t="s">
        <v>56</v>
      </c>
      <c r="E269" s="248" t="s">
        <v>1147</v>
      </c>
      <c r="F269" s="247">
        <v>175</v>
      </c>
      <c r="G269" s="248" t="s">
        <v>584</v>
      </c>
      <c r="H269" s="232" t="s">
        <v>51</v>
      </c>
      <c r="I269" s="232" t="s">
        <v>1148</v>
      </c>
      <c r="J269" s="247">
        <v>45</v>
      </c>
      <c r="K269" s="247">
        <v>45</v>
      </c>
      <c r="L269" s="247">
        <f t="shared" si="6"/>
        <v>0</v>
      </c>
      <c r="M269" s="268" t="s">
        <v>85</v>
      </c>
      <c r="N269" s="268"/>
      <c r="O269" s="185"/>
      <c r="P269" s="269"/>
      <c r="Q269" s="274"/>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c r="ER269" s="31"/>
      <c r="ES269" s="31"/>
      <c r="ET269" s="31"/>
      <c r="EU269" s="31"/>
      <c r="EV269" s="31"/>
      <c r="EW269" s="31"/>
      <c r="EX269" s="31"/>
      <c r="EY269" s="31"/>
      <c r="EZ269" s="31"/>
      <c r="FA269" s="31"/>
      <c r="FB269" s="31"/>
      <c r="FC269" s="31"/>
      <c r="FD269" s="31"/>
      <c r="FE269" s="31"/>
      <c r="FF269" s="31"/>
      <c r="FG269" s="31"/>
      <c r="FH269" s="31"/>
      <c r="FI269" s="31"/>
      <c r="FJ269" s="31"/>
      <c r="FK269" s="31"/>
      <c r="FL269" s="31"/>
      <c r="FM269" s="31"/>
      <c r="FN269" s="31"/>
      <c r="FO269" s="31"/>
      <c r="FP269" s="31"/>
      <c r="FQ269" s="31"/>
      <c r="FR269" s="31"/>
      <c r="FS269" s="31"/>
      <c r="FT269" s="31"/>
      <c r="FU269" s="31"/>
      <c r="FV269" s="31"/>
      <c r="FW269" s="31"/>
      <c r="FX269" s="31"/>
      <c r="FY269" s="31"/>
      <c r="FZ269" s="31"/>
      <c r="GA269" s="31"/>
      <c r="GB269" s="31"/>
      <c r="GC269" s="31"/>
      <c r="GD269" s="31"/>
      <c r="GE269" s="31"/>
      <c r="GF269" s="31"/>
      <c r="GG269" s="31"/>
      <c r="GH269" s="31"/>
      <c r="GI269" s="31"/>
      <c r="GJ269" s="31"/>
      <c r="GK269" s="31"/>
      <c r="GL269" s="31"/>
      <c r="GM269" s="31"/>
      <c r="GN269" s="31"/>
      <c r="GO269" s="31"/>
      <c r="GP269" s="31"/>
      <c r="GQ269" s="31"/>
      <c r="GR269" s="31"/>
      <c r="GS269" s="31"/>
      <c r="GT269" s="31"/>
      <c r="GU269" s="31"/>
      <c r="GV269" s="31"/>
      <c r="GW269" s="31"/>
      <c r="GX269" s="31"/>
      <c r="GY269" s="31"/>
      <c r="GZ269" s="31"/>
      <c r="HA269" s="31"/>
      <c r="HB269" s="31"/>
      <c r="HC269" s="31"/>
      <c r="HD269" s="31"/>
      <c r="HE269" s="31"/>
      <c r="HF269" s="31"/>
      <c r="HG269" s="31"/>
      <c r="HH269" s="31"/>
      <c r="HI269" s="31"/>
      <c r="HJ269" s="31"/>
      <c r="HK269" s="31"/>
      <c r="HL269" s="31"/>
      <c r="HM269" s="31"/>
      <c r="HN269" s="31"/>
      <c r="HO269" s="31"/>
      <c r="HP269" s="31"/>
      <c r="HQ269" s="31"/>
      <c r="HR269" s="31"/>
      <c r="HS269" s="31"/>
      <c r="HT269" s="31"/>
      <c r="HU269" s="31"/>
      <c r="HV269" s="31"/>
      <c r="HW269" s="31"/>
      <c r="HX269" s="31"/>
      <c r="HY269" s="31"/>
      <c r="HZ269" s="31"/>
      <c r="IA269" s="31"/>
      <c r="IB269" s="31"/>
      <c r="IC269" s="31"/>
      <c r="ID269" s="31"/>
      <c r="IE269" s="31"/>
      <c r="IF269" s="31"/>
      <c r="IG269" s="31"/>
      <c r="IH269" s="31"/>
      <c r="II269" s="31"/>
    </row>
    <row r="270" s="219" customFormat="1" ht="45" customHeight="1" spans="1:243">
      <c r="A270" s="230" t="s">
        <v>1149</v>
      </c>
      <c r="B270" s="232" t="s">
        <v>1150</v>
      </c>
      <c r="C270" s="232" t="s">
        <v>29</v>
      </c>
      <c r="D270" s="233" t="s">
        <v>56</v>
      </c>
      <c r="E270" s="248" t="s">
        <v>1151</v>
      </c>
      <c r="F270" s="247">
        <v>52.08</v>
      </c>
      <c r="G270" s="248" t="s">
        <v>543</v>
      </c>
      <c r="H270" s="232" t="s">
        <v>51</v>
      </c>
      <c r="I270" s="232" t="s">
        <v>1152</v>
      </c>
      <c r="J270" s="247">
        <v>12</v>
      </c>
      <c r="K270" s="247">
        <v>12</v>
      </c>
      <c r="L270" s="247">
        <f t="shared" si="6"/>
        <v>0</v>
      </c>
      <c r="M270" s="268" t="s">
        <v>85</v>
      </c>
      <c r="N270" s="268"/>
      <c r="O270" s="185"/>
      <c r="P270" s="269"/>
      <c r="Q270" s="274"/>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c r="ER270" s="31"/>
      <c r="ES270" s="31"/>
      <c r="ET270" s="31"/>
      <c r="EU270" s="31"/>
      <c r="EV270" s="31"/>
      <c r="EW270" s="31"/>
      <c r="EX270" s="31"/>
      <c r="EY270" s="31"/>
      <c r="EZ270" s="31"/>
      <c r="FA270" s="31"/>
      <c r="FB270" s="31"/>
      <c r="FC270" s="31"/>
      <c r="FD270" s="31"/>
      <c r="FE270" s="31"/>
      <c r="FF270" s="31"/>
      <c r="FG270" s="31"/>
      <c r="FH270" s="31"/>
      <c r="FI270" s="31"/>
      <c r="FJ270" s="31"/>
      <c r="FK270" s="31"/>
      <c r="FL270" s="31"/>
      <c r="FM270" s="31"/>
      <c r="FN270" s="31"/>
      <c r="FO270" s="31"/>
      <c r="FP270" s="31"/>
      <c r="FQ270" s="31"/>
      <c r="FR270" s="31"/>
      <c r="FS270" s="31"/>
      <c r="FT270" s="31"/>
      <c r="FU270" s="31"/>
      <c r="FV270" s="31"/>
      <c r="FW270" s="31"/>
      <c r="FX270" s="31"/>
      <c r="FY270" s="31"/>
      <c r="FZ270" s="31"/>
      <c r="GA270" s="31"/>
      <c r="GB270" s="31"/>
      <c r="GC270" s="31"/>
      <c r="GD270" s="31"/>
      <c r="GE270" s="31"/>
      <c r="GF270" s="31"/>
      <c r="GG270" s="31"/>
      <c r="GH270" s="31"/>
      <c r="GI270" s="31"/>
      <c r="GJ270" s="31"/>
      <c r="GK270" s="31"/>
      <c r="GL270" s="31"/>
      <c r="GM270" s="31"/>
      <c r="GN270" s="31"/>
      <c r="GO270" s="31"/>
      <c r="GP270" s="31"/>
      <c r="GQ270" s="31"/>
      <c r="GR270" s="31"/>
      <c r="GS270" s="31"/>
      <c r="GT270" s="31"/>
      <c r="GU270" s="31"/>
      <c r="GV270" s="31"/>
      <c r="GW270" s="31"/>
      <c r="GX270" s="31"/>
      <c r="GY270" s="31"/>
      <c r="GZ270" s="31"/>
      <c r="HA270" s="31"/>
      <c r="HB270" s="31"/>
      <c r="HC270" s="31"/>
      <c r="HD270" s="31"/>
      <c r="HE270" s="31"/>
      <c r="HF270" s="31"/>
      <c r="HG270" s="31"/>
      <c r="HH270" s="31"/>
      <c r="HI270" s="31"/>
      <c r="HJ270" s="31"/>
      <c r="HK270" s="31"/>
      <c r="HL270" s="31"/>
      <c r="HM270" s="31"/>
      <c r="HN270" s="31"/>
      <c r="HO270" s="31"/>
      <c r="HP270" s="31"/>
      <c r="HQ270" s="31"/>
      <c r="HR270" s="31"/>
      <c r="HS270" s="31"/>
      <c r="HT270" s="31"/>
      <c r="HU270" s="31"/>
      <c r="HV270" s="31"/>
      <c r="HW270" s="31"/>
      <c r="HX270" s="31"/>
      <c r="HY270" s="31"/>
      <c r="HZ270" s="31"/>
      <c r="IA270" s="31"/>
      <c r="IB270" s="31"/>
      <c r="IC270" s="31"/>
      <c r="ID270" s="31"/>
      <c r="IE270" s="31"/>
      <c r="IF270" s="31"/>
      <c r="IG270" s="31"/>
      <c r="IH270" s="31"/>
      <c r="II270" s="31"/>
    </row>
    <row r="271" s="221" customFormat="1" ht="102" customHeight="1" spans="1:243">
      <c r="A271" s="230" t="s">
        <v>1153</v>
      </c>
      <c r="B271" s="237" t="s">
        <v>1154</v>
      </c>
      <c r="C271" s="237" t="s">
        <v>29</v>
      </c>
      <c r="D271" s="237" t="s">
        <v>29</v>
      </c>
      <c r="E271" s="277" t="s">
        <v>1155</v>
      </c>
      <c r="F271" s="247">
        <v>1632.6612</v>
      </c>
      <c r="G271" s="314" t="s">
        <v>153</v>
      </c>
      <c r="H271" s="314" t="s">
        <v>51</v>
      </c>
      <c r="I271" s="314" t="s">
        <v>1156</v>
      </c>
      <c r="J271" s="247">
        <v>371</v>
      </c>
      <c r="K271" s="247">
        <v>0</v>
      </c>
      <c r="L271" s="247">
        <f t="shared" si="6"/>
        <v>-371</v>
      </c>
      <c r="M271" s="315" t="s">
        <v>85</v>
      </c>
      <c r="N271" s="268"/>
      <c r="O271" s="185"/>
      <c r="P271" s="304"/>
      <c r="Q271" s="274"/>
      <c r="R271" s="316"/>
      <c r="S271" s="317"/>
      <c r="T271" s="317"/>
      <c r="U271" s="317"/>
      <c r="V271" s="317"/>
      <c r="W271" s="317"/>
      <c r="X271" s="317"/>
      <c r="Y271" s="317"/>
      <c r="Z271" s="317"/>
      <c r="AA271" s="317"/>
      <c r="AB271" s="317"/>
      <c r="AC271" s="317"/>
      <c r="AD271" s="317"/>
      <c r="AE271" s="317"/>
      <c r="AF271" s="317"/>
      <c r="AG271" s="317"/>
      <c r="AH271" s="317"/>
      <c r="AI271" s="317"/>
      <c r="AJ271" s="317"/>
      <c r="AK271" s="317"/>
      <c r="AL271" s="317"/>
      <c r="AM271" s="317"/>
      <c r="AN271" s="317"/>
      <c r="AO271" s="317"/>
      <c r="AP271" s="317"/>
      <c r="AQ271" s="317"/>
      <c r="AR271" s="317"/>
      <c r="AS271" s="317"/>
      <c r="AT271" s="317"/>
      <c r="AU271" s="317"/>
      <c r="AV271" s="317"/>
      <c r="AW271" s="317"/>
      <c r="AX271" s="317"/>
      <c r="AY271" s="317"/>
      <c r="AZ271" s="317"/>
      <c r="BA271" s="317"/>
      <c r="BB271" s="317"/>
      <c r="BC271" s="317"/>
      <c r="BD271" s="317"/>
      <c r="BE271" s="317"/>
      <c r="BF271" s="317"/>
      <c r="BG271" s="317"/>
      <c r="BH271" s="317"/>
      <c r="BI271" s="317"/>
      <c r="BJ271" s="317"/>
      <c r="BK271" s="317"/>
      <c r="BL271" s="317"/>
      <c r="BM271" s="317"/>
      <c r="BN271" s="317"/>
      <c r="BO271" s="317"/>
      <c r="BP271" s="317"/>
      <c r="BQ271" s="317"/>
      <c r="BR271" s="317"/>
      <c r="BS271" s="317"/>
      <c r="BT271" s="317"/>
      <c r="BU271" s="317"/>
      <c r="BV271" s="317"/>
      <c r="BW271" s="317"/>
      <c r="BX271" s="317"/>
      <c r="BY271" s="317"/>
      <c r="BZ271" s="317"/>
      <c r="CA271" s="317"/>
      <c r="CB271" s="317"/>
      <c r="CC271" s="317"/>
      <c r="CD271" s="317"/>
      <c r="CE271" s="317"/>
      <c r="CF271" s="317"/>
      <c r="CG271" s="317"/>
      <c r="CH271" s="317"/>
      <c r="CI271" s="317"/>
      <c r="CJ271" s="317"/>
      <c r="CK271" s="317"/>
      <c r="CL271" s="317"/>
      <c r="CM271" s="317"/>
      <c r="CN271" s="317"/>
      <c r="CO271" s="317"/>
      <c r="CP271" s="317"/>
      <c r="CQ271" s="317"/>
      <c r="CR271" s="317"/>
      <c r="CS271" s="317"/>
      <c r="CT271" s="317"/>
      <c r="CU271" s="317"/>
      <c r="CV271" s="317"/>
      <c r="CW271" s="317"/>
      <c r="CX271" s="317"/>
      <c r="CY271" s="317"/>
      <c r="CZ271" s="317"/>
      <c r="DA271" s="317"/>
      <c r="DB271" s="317"/>
      <c r="DC271" s="317"/>
      <c r="DD271" s="317"/>
      <c r="DE271" s="317"/>
      <c r="DF271" s="317"/>
      <c r="DG271" s="317"/>
      <c r="DH271" s="317"/>
      <c r="DI271" s="317"/>
      <c r="DJ271" s="317"/>
      <c r="DK271" s="317"/>
      <c r="DL271" s="317"/>
      <c r="DM271" s="317"/>
      <c r="DN271" s="317"/>
      <c r="DO271" s="317"/>
      <c r="DP271" s="317"/>
      <c r="DQ271" s="317"/>
      <c r="DR271" s="317"/>
      <c r="DS271" s="317"/>
      <c r="DT271" s="317"/>
      <c r="DU271" s="317"/>
      <c r="DV271" s="317"/>
      <c r="DW271" s="317"/>
      <c r="DX271" s="317"/>
      <c r="DY271" s="317"/>
      <c r="DZ271" s="317"/>
      <c r="EA271" s="317"/>
      <c r="EB271" s="317"/>
      <c r="EC271" s="317"/>
      <c r="ED271" s="317"/>
      <c r="EE271" s="317"/>
      <c r="EF271" s="317"/>
      <c r="EG271" s="317"/>
      <c r="EH271" s="317"/>
      <c r="EI271" s="317"/>
      <c r="EJ271" s="317"/>
      <c r="EK271" s="317"/>
      <c r="EL271" s="317"/>
      <c r="EM271" s="317"/>
      <c r="EN271" s="317"/>
      <c r="EO271" s="317"/>
      <c r="EP271" s="317"/>
      <c r="EQ271" s="317"/>
      <c r="ER271" s="317"/>
      <c r="ES271" s="317"/>
      <c r="ET271" s="317"/>
      <c r="EU271" s="317"/>
      <c r="EV271" s="317"/>
      <c r="EW271" s="317"/>
      <c r="EX271" s="317"/>
      <c r="EY271" s="317"/>
      <c r="EZ271" s="317"/>
      <c r="FA271" s="317"/>
      <c r="FB271" s="317"/>
      <c r="FC271" s="317"/>
      <c r="FD271" s="317"/>
      <c r="FE271" s="317"/>
      <c r="FF271" s="317"/>
      <c r="FG271" s="317"/>
      <c r="FH271" s="317"/>
      <c r="FI271" s="317"/>
      <c r="FJ271" s="317"/>
      <c r="FK271" s="317"/>
      <c r="FL271" s="317"/>
      <c r="FM271" s="317"/>
      <c r="FN271" s="317"/>
      <c r="FO271" s="317"/>
      <c r="FP271" s="317"/>
      <c r="FQ271" s="317"/>
      <c r="FR271" s="317"/>
      <c r="FS271" s="317"/>
      <c r="FT271" s="317"/>
      <c r="FU271" s="317"/>
      <c r="FV271" s="317"/>
      <c r="FW271" s="317"/>
      <c r="FX271" s="317"/>
      <c r="FY271" s="317"/>
      <c r="FZ271" s="317"/>
      <c r="GA271" s="317"/>
      <c r="GB271" s="317"/>
      <c r="GC271" s="317"/>
      <c r="GD271" s="317"/>
      <c r="GE271" s="317"/>
      <c r="GF271" s="317"/>
      <c r="GG271" s="317"/>
      <c r="GH271" s="317"/>
      <c r="GI271" s="317"/>
      <c r="GJ271" s="317"/>
      <c r="GK271" s="317"/>
      <c r="GL271" s="317"/>
      <c r="GM271" s="317"/>
      <c r="GN271" s="317"/>
      <c r="GO271" s="317"/>
      <c r="GP271" s="317"/>
      <c r="GQ271" s="317"/>
      <c r="GR271" s="317"/>
      <c r="GS271" s="317"/>
      <c r="GT271" s="317"/>
      <c r="GU271" s="317"/>
      <c r="GV271" s="317"/>
      <c r="GW271" s="317"/>
      <c r="GX271" s="317"/>
      <c r="GY271" s="317"/>
      <c r="GZ271" s="317"/>
      <c r="HA271" s="317"/>
      <c r="HB271" s="317"/>
      <c r="HC271" s="317"/>
      <c r="HD271" s="317"/>
      <c r="HE271" s="317"/>
      <c r="HF271" s="317"/>
      <c r="HG271" s="317"/>
      <c r="HH271" s="317"/>
      <c r="HI271" s="317"/>
      <c r="HJ271" s="317"/>
      <c r="HK271" s="317"/>
      <c r="HL271" s="317"/>
      <c r="HM271" s="317"/>
      <c r="HN271" s="317"/>
      <c r="HO271" s="317"/>
      <c r="HP271" s="317"/>
      <c r="HQ271" s="317"/>
      <c r="HR271" s="317"/>
      <c r="HS271" s="317"/>
      <c r="HT271" s="317"/>
      <c r="HU271" s="317"/>
      <c r="HV271" s="317"/>
      <c r="HW271" s="317"/>
      <c r="HX271" s="317"/>
      <c r="HY271" s="317"/>
      <c r="HZ271" s="317"/>
      <c r="IA271" s="317"/>
      <c r="IB271" s="317"/>
      <c r="IC271" s="317"/>
      <c r="ID271" s="317"/>
      <c r="IE271" s="317"/>
      <c r="IF271" s="317"/>
      <c r="IG271" s="317"/>
      <c r="IH271" s="317"/>
      <c r="II271" s="317"/>
    </row>
    <row r="272" s="221" customFormat="1" ht="57" customHeight="1" spans="1:243">
      <c r="A272" s="230" t="s">
        <v>1157</v>
      </c>
      <c r="B272" s="237" t="s">
        <v>1158</v>
      </c>
      <c r="C272" s="237" t="s">
        <v>29</v>
      </c>
      <c r="D272" s="237" t="s">
        <v>29</v>
      </c>
      <c r="E272" s="277" t="s">
        <v>1159</v>
      </c>
      <c r="F272" s="247">
        <v>379.461</v>
      </c>
      <c r="G272" s="314" t="s">
        <v>361</v>
      </c>
      <c r="H272" s="314" t="s">
        <v>51</v>
      </c>
      <c r="I272" s="314" t="s">
        <v>307</v>
      </c>
      <c r="J272" s="247">
        <v>265.62</v>
      </c>
      <c r="K272" s="247">
        <v>0</v>
      </c>
      <c r="L272" s="247">
        <f t="shared" si="6"/>
        <v>-265.62</v>
      </c>
      <c r="M272" s="315" t="s">
        <v>85</v>
      </c>
      <c r="N272" s="268"/>
      <c r="O272" s="185"/>
      <c r="P272" s="304"/>
      <c r="Q272" s="274"/>
      <c r="R272" s="316"/>
      <c r="S272" s="317"/>
      <c r="T272" s="317"/>
      <c r="U272" s="317"/>
      <c r="V272" s="317"/>
      <c r="W272" s="317"/>
      <c r="X272" s="317"/>
      <c r="Y272" s="317"/>
      <c r="Z272" s="317"/>
      <c r="AA272" s="317"/>
      <c r="AB272" s="317"/>
      <c r="AC272" s="317"/>
      <c r="AD272" s="317"/>
      <c r="AE272" s="317"/>
      <c r="AF272" s="317"/>
      <c r="AG272" s="317"/>
      <c r="AH272" s="317"/>
      <c r="AI272" s="317"/>
      <c r="AJ272" s="317"/>
      <c r="AK272" s="317"/>
      <c r="AL272" s="317"/>
      <c r="AM272" s="317"/>
      <c r="AN272" s="317"/>
      <c r="AO272" s="317"/>
      <c r="AP272" s="317"/>
      <c r="AQ272" s="317"/>
      <c r="AR272" s="317"/>
      <c r="AS272" s="317"/>
      <c r="AT272" s="317"/>
      <c r="AU272" s="317"/>
      <c r="AV272" s="317"/>
      <c r="AW272" s="317"/>
      <c r="AX272" s="317"/>
      <c r="AY272" s="317"/>
      <c r="AZ272" s="317"/>
      <c r="BA272" s="317"/>
      <c r="BB272" s="317"/>
      <c r="BC272" s="317"/>
      <c r="BD272" s="317"/>
      <c r="BE272" s="317"/>
      <c r="BF272" s="317"/>
      <c r="BG272" s="317"/>
      <c r="BH272" s="317"/>
      <c r="BI272" s="317"/>
      <c r="BJ272" s="317"/>
      <c r="BK272" s="317"/>
      <c r="BL272" s="317"/>
      <c r="BM272" s="317"/>
      <c r="BN272" s="317"/>
      <c r="BO272" s="317"/>
      <c r="BP272" s="317"/>
      <c r="BQ272" s="317"/>
      <c r="BR272" s="317"/>
      <c r="BS272" s="317"/>
      <c r="BT272" s="317"/>
      <c r="BU272" s="317"/>
      <c r="BV272" s="317"/>
      <c r="BW272" s="317"/>
      <c r="BX272" s="317"/>
      <c r="BY272" s="317"/>
      <c r="BZ272" s="317"/>
      <c r="CA272" s="317"/>
      <c r="CB272" s="317"/>
      <c r="CC272" s="317"/>
      <c r="CD272" s="317"/>
      <c r="CE272" s="317"/>
      <c r="CF272" s="317"/>
      <c r="CG272" s="317"/>
      <c r="CH272" s="317"/>
      <c r="CI272" s="317"/>
      <c r="CJ272" s="317"/>
      <c r="CK272" s="317"/>
      <c r="CL272" s="317"/>
      <c r="CM272" s="317"/>
      <c r="CN272" s="317"/>
      <c r="CO272" s="317"/>
      <c r="CP272" s="317"/>
      <c r="CQ272" s="317"/>
      <c r="CR272" s="317"/>
      <c r="CS272" s="317"/>
      <c r="CT272" s="317"/>
      <c r="CU272" s="317"/>
      <c r="CV272" s="317"/>
      <c r="CW272" s="317"/>
      <c r="CX272" s="317"/>
      <c r="CY272" s="317"/>
      <c r="CZ272" s="317"/>
      <c r="DA272" s="317"/>
      <c r="DB272" s="317"/>
      <c r="DC272" s="317"/>
      <c r="DD272" s="317"/>
      <c r="DE272" s="317"/>
      <c r="DF272" s="317"/>
      <c r="DG272" s="317"/>
      <c r="DH272" s="317"/>
      <c r="DI272" s="317"/>
      <c r="DJ272" s="317"/>
      <c r="DK272" s="317"/>
      <c r="DL272" s="317"/>
      <c r="DM272" s="317"/>
      <c r="DN272" s="317"/>
      <c r="DO272" s="317"/>
      <c r="DP272" s="317"/>
      <c r="DQ272" s="317"/>
      <c r="DR272" s="317"/>
      <c r="DS272" s="317"/>
      <c r="DT272" s="317"/>
      <c r="DU272" s="317"/>
      <c r="DV272" s="317"/>
      <c r="DW272" s="317"/>
      <c r="DX272" s="317"/>
      <c r="DY272" s="317"/>
      <c r="DZ272" s="317"/>
      <c r="EA272" s="317"/>
      <c r="EB272" s="317"/>
      <c r="EC272" s="317"/>
      <c r="ED272" s="317"/>
      <c r="EE272" s="317"/>
      <c r="EF272" s="317"/>
      <c r="EG272" s="317"/>
      <c r="EH272" s="317"/>
      <c r="EI272" s="317"/>
      <c r="EJ272" s="317"/>
      <c r="EK272" s="317"/>
      <c r="EL272" s="317"/>
      <c r="EM272" s="317"/>
      <c r="EN272" s="317"/>
      <c r="EO272" s="317"/>
      <c r="EP272" s="317"/>
      <c r="EQ272" s="317"/>
      <c r="ER272" s="317"/>
      <c r="ES272" s="317"/>
      <c r="ET272" s="317"/>
      <c r="EU272" s="317"/>
      <c r="EV272" s="317"/>
      <c r="EW272" s="317"/>
      <c r="EX272" s="317"/>
      <c r="EY272" s="317"/>
      <c r="EZ272" s="317"/>
      <c r="FA272" s="317"/>
      <c r="FB272" s="317"/>
      <c r="FC272" s="317"/>
      <c r="FD272" s="317"/>
      <c r="FE272" s="317"/>
      <c r="FF272" s="317"/>
      <c r="FG272" s="317"/>
      <c r="FH272" s="317"/>
      <c r="FI272" s="317"/>
      <c r="FJ272" s="317"/>
      <c r="FK272" s="317"/>
      <c r="FL272" s="317"/>
      <c r="FM272" s="317"/>
      <c r="FN272" s="317"/>
      <c r="FO272" s="317"/>
      <c r="FP272" s="317"/>
      <c r="FQ272" s="317"/>
      <c r="FR272" s="317"/>
      <c r="FS272" s="317"/>
      <c r="FT272" s="317"/>
      <c r="FU272" s="317"/>
      <c r="FV272" s="317"/>
      <c r="FW272" s="317"/>
      <c r="FX272" s="317"/>
      <c r="FY272" s="317"/>
      <c r="FZ272" s="317"/>
      <c r="GA272" s="317"/>
      <c r="GB272" s="317"/>
      <c r="GC272" s="317"/>
      <c r="GD272" s="317"/>
      <c r="GE272" s="317"/>
      <c r="GF272" s="317"/>
      <c r="GG272" s="317"/>
      <c r="GH272" s="317"/>
      <c r="GI272" s="317"/>
      <c r="GJ272" s="317"/>
      <c r="GK272" s="317"/>
      <c r="GL272" s="317"/>
      <c r="GM272" s="317"/>
      <c r="GN272" s="317"/>
      <c r="GO272" s="317"/>
      <c r="GP272" s="317"/>
      <c r="GQ272" s="317"/>
      <c r="GR272" s="317"/>
      <c r="GS272" s="317"/>
      <c r="GT272" s="317"/>
      <c r="GU272" s="317"/>
      <c r="GV272" s="317"/>
      <c r="GW272" s="317"/>
      <c r="GX272" s="317"/>
      <c r="GY272" s="317"/>
      <c r="GZ272" s="317"/>
      <c r="HA272" s="317"/>
      <c r="HB272" s="317"/>
      <c r="HC272" s="317"/>
      <c r="HD272" s="317"/>
      <c r="HE272" s="317"/>
      <c r="HF272" s="317"/>
      <c r="HG272" s="317"/>
      <c r="HH272" s="317"/>
      <c r="HI272" s="317"/>
      <c r="HJ272" s="317"/>
      <c r="HK272" s="317"/>
      <c r="HL272" s="317"/>
      <c r="HM272" s="317"/>
      <c r="HN272" s="317"/>
      <c r="HO272" s="317"/>
      <c r="HP272" s="317"/>
      <c r="HQ272" s="317"/>
      <c r="HR272" s="317"/>
      <c r="HS272" s="317"/>
      <c r="HT272" s="317"/>
      <c r="HU272" s="317"/>
      <c r="HV272" s="317"/>
      <c r="HW272" s="317"/>
      <c r="HX272" s="317"/>
      <c r="HY272" s="317"/>
      <c r="HZ272" s="317"/>
      <c r="IA272" s="317"/>
      <c r="IB272" s="317"/>
      <c r="IC272" s="317"/>
      <c r="ID272" s="317"/>
      <c r="IE272" s="317"/>
      <c r="IF272" s="317"/>
      <c r="IG272" s="317"/>
      <c r="IH272" s="317"/>
      <c r="II272" s="317"/>
    </row>
    <row r="273" s="219" customFormat="1" ht="81" spans="1:243">
      <c r="A273" s="230" t="s">
        <v>1160</v>
      </c>
      <c r="B273" s="237" t="s">
        <v>1161</v>
      </c>
      <c r="C273" s="237" t="s">
        <v>30</v>
      </c>
      <c r="D273" s="237" t="s">
        <v>206</v>
      </c>
      <c r="E273" s="277" t="s">
        <v>1162</v>
      </c>
      <c r="F273" s="247">
        <v>370.09</v>
      </c>
      <c r="G273" s="314" t="s">
        <v>70</v>
      </c>
      <c r="H273" s="314" t="s">
        <v>51</v>
      </c>
      <c r="I273" s="314" t="s">
        <v>1163</v>
      </c>
      <c r="J273" s="247">
        <v>20.8</v>
      </c>
      <c r="K273" s="247">
        <v>20</v>
      </c>
      <c r="L273" s="247">
        <f t="shared" ref="L273:L276" si="7">K273-J273</f>
        <v>-0.800000000000001</v>
      </c>
      <c r="M273" s="315" t="s">
        <v>104</v>
      </c>
      <c r="N273" s="268"/>
      <c r="O273" s="185"/>
      <c r="P273" s="269"/>
      <c r="Q273" s="274"/>
      <c r="R273" s="318"/>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c r="AY273" s="92"/>
      <c r="AZ273" s="92"/>
      <c r="BA273" s="92"/>
      <c r="BB273" s="92"/>
      <c r="BC273" s="92"/>
      <c r="BD273" s="92"/>
      <c r="BE273" s="92"/>
      <c r="BF273" s="92"/>
      <c r="BG273" s="92"/>
      <c r="BH273" s="92"/>
      <c r="BI273" s="92"/>
      <c r="BJ273" s="92"/>
      <c r="BK273" s="92"/>
      <c r="BL273" s="92"/>
      <c r="BM273" s="92"/>
      <c r="BN273" s="92"/>
      <c r="BO273" s="92"/>
      <c r="BP273" s="92"/>
      <c r="BQ273" s="92"/>
      <c r="BR273" s="92"/>
      <c r="BS273" s="92"/>
      <c r="BT273" s="92"/>
      <c r="BU273" s="92"/>
      <c r="BV273" s="92"/>
      <c r="BW273" s="92"/>
      <c r="BX273" s="92"/>
      <c r="BY273" s="92"/>
      <c r="BZ273" s="92"/>
      <c r="CA273" s="92"/>
      <c r="CB273" s="92"/>
      <c r="CC273" s="92"/>
      <c r="CD273" s="92"/>
      <c r="CE273" s="92"/>
      <c r="CF273" s="92"/>
      <c r="CG273" s="92"/>
      <c r="CH273" s="92"/>
      <c r="CI273" s="92"/>
      <c r="CJ273" s="92"/>
      <c r="CK273" s="92"/>
      <c r="CL273" s="92"/>
      <c r="CM273" s="92"/>
      <c r="CN273" s="92"/>
      <c r="CO273" s="92"/>
      <c r="CP273" s="92"/>
      <c r="CQ273" s="92"/>
      <c r="CR273" s="92"/>
      <c r="CS273" s="92"/>
      <c r="CT273" s="92"/>
      <c r="CU273" s="92"/>
      <c r="CV273" s="92"/>
      <c r="CW273" s="92"/>
      <c r="CX273" s="92"/>
      <c r="CY273" s="92"/>
      <c r="CZ273" s="92"/>
      <c r="DA273" s="92"/>
      <c r="DB273" s="92"/>
      <c r="DC273" s="92"/>
      <c r="DD273" s="92"/>
      <c r="DE273" s="92"/>
      <c r="DF273" s="92"/>
      <c r="DG273" s="92"/>
      <c r="DH273" s="92"/>
      <c r="DI273" s="92"/>
      <c r="DJ273" s="92"/>
      <c r="DK273" s="92"/>
      <c r="DL273" s="92"/>
      <c r="DM273" s="92"/>
      <c r="DN273" s="92"/>
      <c r="DO273" s="92"/>
      <c r="DP273" s="92"/>
      <c r="DQ273" s="92"/>
      <c r="DR273" s="92"/>
      <c r="DS273" s="92"/>
      <c r="DT273" s="92"/>
      <c r="DU273" s="92"/>
      <c r="DV273" s="92"/>
      <c r="DW273" s="92"/>
      <c r="DX273" s="92"/>
      <c r="DY273" s="92"/>
      <c r="DZ273" s="92"/>
      <c r="EA273" s="92"/>
      <c r="EB273" s="92"/>
      <c r="EC273" s="92"/>
      <c r="ED273" s="92"/>
      <c r="EE273" s="92"/>
      <c r="EF273" s="92"/>
      <c r="EG273" s="92"/>
      <c r="EH273" s="92"/>
      <c r="EI273" s="92"/>
      <c r="EJ273" s="92"/>
      <c r="EK273" s="92"/>
      <c r="EL273" s="92"/>
      <c r="EM273" s="92"/>
      <c r="EN273" s="92"/>
      <c r="EO273" s="92"/>
      <c r="EP273" s="92"/>
      <c r="EQ273" s="92"/>
      <c r="ER273" s="92"/>
      <c r="ES273" s="92"/>
      <c r="ET273" s="92"/>
      <c r="EU273" s="92"/>
      <c r="EV273" s="92"/>
      <c r="EW273" s="92"/>
      <c r="EX273" s="92"/>
      <c r="EY273" s="92"/>
      <c r="EZ273" s="92"/>
      <c r="FA273" s="92"/>
      <c r="FB273" s="92"/>
      <c r="FC273" s="92"/>
      <c r="FD273" s="92"/>
      <c r="FE273" s="92"/>
      <c r="FF273" s="92"/>
      <c r="FG273" s="92"/>
      <c r="FH273" s="92"/>
      <c r="FI273" s="92"/>
      <c r="FJ273" s="92"/>
      <c r="FK273" s="92"/>
      <c r="FL273" s="92"/>
      <c r="FM273" s="92"/>
      <c r="FN273" s="92"/>
      <c r="FO273" s="92"/>
      <c r="FP273" s="92"/>
      <c r="FQ273" s="92"/>
      <c r="FR273" s="92"/>
      <c r="FS273" s="92"/>
      <c r="FT273" s="92"/>
      <c r="FU273" s="92"/>
      <c r="FV273" s="92"/>
      <c r="FW273" s="92"/>
      <c r="FX273" s="92"/>
      <c r="FY273" s="92"/>
      <c r="FZ273" s="92"/>
      <c r="GA273" s="92"/>
      <c r="GB273" s="92"/>
      <c r="GC273" s="92"/>
      <c r="GD273" s="92"/>
      <c r="GE273" s="92"/>
      <c r="GF273" s="92"/>
      <c r="GG273" s="92"/>
      <c r="GH273" s="92"/>
      <c r="GI273" s="92"/>
      <c r="GJ273" s="92"/>
      <c r="GK273" s="92"/>
      <c r="GL273" s="92"/>
      <c r="GM273" s="92"/>
      <c r="GN273" s="92"/>
      <c r="GO273" s="92"/>
      <c r="GP273" s="92"/>
      <c r="GQ273" s="92"/>
      <c r="GR273" s="92"/>
      <c r="GS273" s="92"/>
      <c r="GT273" s="92"/>
      <c r="GU273" s="92"/>
      <c r="GV273" s="92"/>
      <c r="GW273" s="92"/>
      <c r="GX273" s="92"/>
      <c r="GY273" s="92"/>
      <c r="GZ273" s="92"/>
      <c r="HA273" s="92"/>
      <c r="HB273" s="92"/>
      <c r="HC273" s="92"/>
      <c r="HD273" s="92"/>
      <c r="HE273" s="92"/>
      <c r="HF273" s="92"/>
      <c r="HG273" s="92"/>
      <c r="HH273" s="92"/>
      <c r="HI273" s="92"/>
      <c r="HJ273" s="92"/>
      <c r="HK273" s="92"/>
      <c r="HL273" s="92"/>
      <c r="HM273" s="92"/>
      <c r="HN273" s="92"/>
      <c r="HO273" s="92"/>
      <c r="HP273" s="92"/>
      <c r="HQ273" s="92"/>
      <c r="HR273" s="92"/>
      <c r="HS273" s="92"/>
      <c r="HT273" s="92"/>
      <c r="HU273" s="92"/>
      <c r="HV273" s="92"/>
      <c r="HW273" s="92"/>
      <c r="HX273" s="92"/>
      <c r="HY273" s="92"/>
      <c r="HZ273" s="92"/>
      <c r="IA273" s="92"/>
      <c r="IB273" s="92"/>
      <c r="IC273" s="92"/>
      <c r="ID273" s="92"/>
      <c r="IE273" s="92"/>
      <c r="IF273" s="92"/>
      <c r="IG273" s="92"/>
      <c r="IH273" s="92"/>
      <c r="II273" s="92"/>
    </row>
    <row r="274" s="219" customFormat="1" ht="64" customHeight="1" spans="1:243">
      <c r="A274" s="230" t="s">
        <v>1164</v>
      </c>
      <c r="B274" s="237" t="s">
        <v>1165</v>
      </c>
      <c r="C274" s="237" t="s">
        <v>33</v>
      </c>
      <c r="D274" s="237" t="s">
        <v>33</v>
      </c>
      <c r="E274" s="277" t="s">
        <v>1166</v>
      </c>
      <c r="F274" s="247">
        <v>678.578</v>
      </c>
      <c r="G274" s="237" t="s">
        <v>133</v>
      </c>
      <c r="H274" s="237"/>
      <c r="I274" s="237" t="s">
        <v>1167</v>
      </c>
      <c r="J274" s="247">
        <v>32.427</v>
      </c>
      <c r="K274" s="247">
        <v>32.427</v>
      </c>
      <c r="L274" s="247">
        <f t="shared" si="7"/>
        <v>0</v>
      </c>
      <c r="M274" s="303" t="s">
        <v>104</v>
      </c>
      <c r="N274" s="268"/>
      <c r="O274" s="185"/>
      <c r="P274" s="269"/>
      <c r="Q274" s="274"/>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c r="ER274" s="31"/>
      <c r="ES274" s="31"/>
      <c r="ET274" s="31"/>
      <c r="EU274" s="31"/>
      <c r="EV274" s="31"/>
      <c r="EW274" s="31"/>
      <c r="EX274" s="31"/>
      <c r="EY274" s="31"/>
      <c r="EZ274" s="31"/>
      <c r="FA274" s="31"/>
      <c r="FB274" s="31"/>
      <c r="FC274" s="31"/>
      <c r="FD274" s="31"/>
      <c r="FE274" s="31"/>
      <c r="FF274" s="31"/>
      <c r="FG274" s="31"/>
      <c r="FH274" s="31"/>
      <c r="FI274" s="31"/>
      <c r="FJ274" s="31"/>
      <c r="FK274" s="31"/>
      <c r="FL274" s="31"/>
      <c r="FM274" s="31"/>
      <c r="FN274" s="31"/>
      <c r="FO274" s="31"/>
      <c r="FP274" s="31"/>
      <c r="FQ274" s="31"/>
      <c r="FR274" s="31"/>
      <c r="FS274" s="31"/>
      <c r="FT274" s="31"/>
      <c r="FU274" s="31"/>
      <c r="FV274" s="31"/>
      <c r="FW274" s="31"/>
      <c r="FX274" s="31"/>
      <c r="FY274" s="31"/>
      <c r="FZ274" s="31"/>
      <c r="GA274" s="31"/>
      <c r="GB274" s="31"/>
      <c r="GC274" s="31"/>
      <c r="GD274" s="31"/>
      <c r="GE274" s="31"/>
      <c r="GF274" s="31"/>
      <c r="GG274" s="31"/>
      <c r="GH274" s="31"/>
      <c r="GI274" s="31"/>
      <c r="GJ274" s="31"/>
      <c r="GK274" s="31"/>
      <c r="GL274" s="31"/>
      <c r="GM274" s="31"/>
      <c r="GN274" s="31"/>
      <c r="GO274" s="31"/>
      <c r="GP274" s="31"/>
      <c r="GQ274" s="31"/>
      <c r="GR274" s="31"/>
      <c r="GS274" s="31"/>
      <c r="GT274" s="31"/>
      <c r="GU274" s="31"/>
      <c r="GV274" s="31"/>
      <c r="GW274" s="31"/>
      <c r="GX274" s="31"/>
      <c r="GY274" s="31"/>
      <c r="GZ274" s="31"/>
      <c r="HA274" s="31"/>
      <c r="HB274" s="31"/>
      <c r="HC274" s="31"/>
      <c r="HD274" s="31"/>
      <c r="HE274" s="31"/>
      <c r="HF274" s="31"/>
      <c r="HG274" s="31"/>
      <c r="HH274" s="31"/>
      <c r="HI274" s="31"/>
      <c r="HJ274" s="31"/>
      <c r="HK274" s="31"/>
      <c r="HL274" s="31"/>
      <c r="HM274" s="31"/>
      <c r="HN274" s="31"/>
      <c r="HO274" s="31"/>
      <c r="HP274" s="31"/>
      <c r="HQ274" s="31"/>
      <c r="HR274" s="31"/>
      <c r="HS274" s="31"/>
      <c r="HT274" s="31"/>
      <c r="HU274" s="31"/>
      <c r="HV274" s="31"/>
      <c r="HW274" s="31"/>
      <c r="HX274" s="31"/>
      <c r="HY274" s="31"/>
      <c r="HZ274" s="31"/>
      <c r="IA274" s="31"/>
      <c r="IB274" s="31"/>
      <c r="IC274" s="31"/>
      <c r="ID274" s="31"/>
      <c r="IE274" s="31"/>
      <c r="IF274" s="31"/>
      <c r="IG274" s="31"/>
      <c r="IH274" s="31"/>
      <c r="II274" s="31"/>
    </row>
    <row r="275" s="221" customFormat="1" ht="136" customHeight="1" spans="1:243">
      <c r="A275" s="230" t="s">
        <v>1168</v>
      </c>
      <c r="B275" s="237" t="s">
        <v>1169</v>
      </c>
      <c r="C275" s="237" t="s">
        <v>32</v>
      </c>
      <c r="D275" s="237" t="s">
        <v>32</v>
      </c>
      <c r="E275" s="277" t="s">
        <v>1170</v>
      </c>
      <c r="F275" s="247">
        <v>684.89</v>
      </c>
      <c r="G275" s="237" t="s">
        <v>153</v>
      </c>
      <c r="H275" s="237" t="s">
        <v>51</v>
      </c>
      <c r="I275" s="237" t="s">
        <v>307</v>
      </c>
      <c r="J275" s="247">
        <v>36.05</v>
      </c>
      <c r="K275" s="247">
        <v>0</v>
      </c>
      <c r="L275" s="247">
        <f t="shared" si="7"/>
        <v>-36.05</v>
      </c>
      <c r="M275" s="303" t="s">
        <v>104</v>
      </c>
      <c r="N275" s="268"/>
      <c r="O275" s="185"/>
      <c r="P275" s="304"/>
      <c r="Q275" s="274"/>
      <c r="R275" s="310"/>
      <c r="S275" s="310"/>
      <c r="T275" s="310"/>
      <c r="U275" s="310"/>
      <c r="V275" s="310"/>
      <c r="W275" s="310"/>
      <c r="X275" s="310"/>
      <c r="Y275" s="310"/>
      <c r="Z275" s="310"/>
      <c r="AA275" s="310"/>
      <c r="AB275" s="310"/>
      <c r="AC275" s="310"/>
      <c r="AD275" s="310"/>
      <c r="AE275" s="310"/>
      <c r="AF275" s="310"/>
      <c r="AG275" s="310"/>
      <c r="AH275" s="310"/>
      <c r="AI275" s="310"/>
      <c r="AJ275" s="310"/>
      <c r="AK275" s="310"/>
      <c r="AL275" s="310"/>
      <c r="AM275" s="310"/>
      <c r="AN275" s="310"/>
      <c r="AO275" s="310"/>
      <c r="AP275" s="310"/>
      <c r="AQ275" s="310"/>
      <c r="AR275" s="310"/>
      <c r="AS275" s="310"/>
      <c r="AT275" s="310"/>
      <c r="AU275" s="310"/>
      <c r="AV275" s="310"/>
      <c r="AW275" s="310"/>
      <c r="AX275" s="310"/>
      <c r="AY275" s="310"/>
      <c r="AZ275" s="310"/>
      <c r="BA275" s="310"/>
      <c r="BB275" s="310"/>
      <c r="BC275" s="310"/>
      <c r="BD275" s="310"/>
      <c r="BE275" s="310"/>
      <c r="BF275" s="310"/>
      <c r="BG275" s="310"/>
      <c r="BH275" s="310"/>
      <c r="BI275" s="310"/>
      <c r="BJ275" s="310"/>
      <c r="BK275" s="310"/>
      <c r="BL275" s="310"/>
      <c r="BM275" s="310"/>
      <c r="BN275" s="310"/>
      <c r="BO275" s="310"/>
      <c r="BP275" s="310"/>
      <c r="BQ275" s="310"/>
      <c r="BR275" s="310"/>
      <c r="BS275" s="310"/>
      <c r="BT275" s="310"/>
      <c r="BU275" s="310"/>
      <c r="BV275" s="310"/>
      <c r="BW275" s="310"/>
      <c r="BX275" s="310"/>
      <c r="BY275" s="310"/>
      <c r="BZ275" s="310"/>
      <c r="CA275" s="310"/>
      <c r="CB275" s="310"/>
      <c r="CC275" s="310"/>
      <c r="CD275" s="310"/>
      <c r="CE275" s="310"/>
      <c r="CF275" s="310"/>
      <c r="CG275" s="310"/>
      <c r="CH275" s="310"/>
      <c r="CI275" s="310"/>
      <c r="CJ275" s="310"/>
      <c r="CK275" s="310"/>
      <c r="CL275" s="310"/>
      <c r="CM275" s="310"/>
      <c r="CN275" s="310"/>
      <c r="CO275" s="310"/>
      <c r="CP275" s="310"/>
      <c r="CQ275" s="310"/>
      <c r="CR275" s="310"/>
      <c r="CS275" s="310"/>
      <c r="CT275" s="310"/>
      <c r="CU275" s="310"/>
      <c r="CV275" s="310"/>
      <c r="CW275" s="310"/>
      <c r="CX275" s="310"/>
      <c r="CY275" s="310"/>
      <c r="CZ275" s="310"/>
      <c r="DA275" s="310"/>
      <c r="DB275" s="310"/>
      <c r="DC275" s="310"/>
      <c r="DD275" s="310"/>
      <c r="DE275" s="310"/>
      <c r="DF275" s="310"/>
      <c r="DG275" s="310"/>
      <c r="DH275" s="310"/>
      <c r="DI275" s="310"/>
      <c r="DJ275" s="310"/>
      <c r="DK275" s="310"/>
      <c r="DL275" s="310"/>
      <c r="DM275" s="310"/>
      <c r="DN275" s="310"/>
      <c r="DO275" s="310"/>
      <c r="DP275" s="310"/>
      <c r="DQ275" s="310"/>
      <c r="DR275" s="310"/>
      <c r="DS275" s="310"/>
      <c r="DT275" s="310"/>
      <c r="DU275" s="310"/>
      <c r="DV275" s="310"/>
      <c r="DW275" s="310"/>
      <c r="DX275" s="310"/>
      <c r="DY275" s="310"/>
      <c r="DZ275" s="310"/>
      <c r="EA275" s="310"/>
      <c r="EB275" s="310"/>
      <c r="EC275" s="310"/>
      <c r="ED275" s="310"/>
      <c r="EE275" s="310"/>
      <c r="EF275" s="310"/>
      <c r="EG275" s="310"/>
      <c r="EH275" s="310"/>
      <c r="EI275" s="310"/>
      <c r="EJ275" s="310"/>
      <c r="EK275" s="310"/>
      <c r="EL275" s="310"/>
      <c r="EM275" s="310"/>
      <c r="EN275" s="310"/>
      <c r="EO275" s="310"/>
      <c r="EP275" s="310"/>
      <c r="EQ275" s="310"/>
      <c r="ER275" s="310"/>
      <c r="ES275" s="310"/>
      <c r="ET275" s="310"/>
      <c r="EU275" s="310"/>
      <c r="EV275" s="310"/>
      <c r="EW275" s="310"/>
      <c r="EX275" s="310"/>
      <c r="EY275" s="310"/>
      <c r="EZ275" s="310"/>
      <c r="FA275" s="310"/>
      <c r="FB275" s="310"/>
      <c r="FC275" s="310"/>
      <c r="FD275" s="310"/>
      <c r="FE275" s="310"/>
      <c r="FF275" s="310"/>
      <c r="FG275" s="310"/>
      <c r="FH275" s="310"/>
      <c r="FI275" s="310"/>
      <c r="FJ275" s="310"/>
      <c r="FK275" s="310"/>
      <c r="FL275" s="310"/>
      <c r="FM275" s="310"/>
      <c r="FN275" s="310"/>
      <c r="FO275" s="310"/>
      <c r="FP275" s="310"/>
      <c r="FQ275" s="310"/>
      <c r="FR275" s="310"/>
      <c r="FS275" s="310"/>
      <c r="FT275" s="310"/>
      <c r="FU275" s="310"/>
      <c r="FV275" s="310"/>
      <c r="FW275" s="310"/>
      <c r="FX275" s="310"/>
      <c r="FY275" s="310"/>
      <c r="FZ275" s="310"/>
      <c r="GA275" s="310"/>
      <c r="GB275" s="310"/>
      <c r="GC275" s="310"/>
      <c r="GD275" s="310"/>
      <c r="GE275" s="310"/>
      <c r="GF275" s="310"/>
      <c r="GG275" s="310"/>
      <c r="GH275" s="310"/>
      <c r="GI275" s="310"/>
      <c r="GJ275" s="310"/>
      <c r="GK275" s="310"/>
      <c r="GL275" s="310"/>
      <c r="GM275" s="310"/>
      <c r="GN275" s="310"/>
      <c r="GO275" s="310"/>
      <c r="GP275" s="310"/>
      <c r="GQ275" s="310"/>
      <c r="GR275" s="310"/>
      <c r="GS275" s="310"/>
      <c r="GT275" s="310"/>
      <c r="GU275" s="310"/>
      <c r="GV275" s="310"/>
      <c r="GW275" s="310"/>
      <c r="GX275" s="310"/>
      <c r="GY275" s="310"/>
      <c r="GZ275" s="310"/>
      <c r="HA275" s="310"/>
      <c r="HB275" s="310"/>
      <c r="HC275" s="310"/>
      <c r="HD275" s="310"/>
      <c r="HE275" s="310"/>
      <c r="HF275" s="310"/>
      <c r="HG275" s="310"/>
      <c r="HH275" s="310"/>
      <c r="HI275" s="310"/>
      <c r="HJ275" s="310"/>
      <c r="HK275" s="310"/>
      <c r="HL275" s="310"/>
      <c r="HM275" s="310"/>
      <c r="HN275" s="310"/>
      <c r="HO275" s="310"/>
      <c r="HP275" s="310"/>
      <c r="HQ275" s="310"/>
      <c r="HR275" s="310"/>
      <c r="HS275" s="310"/>
      <c r="HT275" s="310"/>
      <c r="HU275" s="310"/>
      <c r="HV275" s="310"/>
      <c r="HW275" s="310"/>
      <c r="HX275" s="310"/>
      <c r="HY275" s="310"/>
      <c r="HZ275" s="310"/>
      <c r="IA275" s="310"/>
      <c r="IB275" s="310"/>
      <c r="IC275" s="310"/>
      <c r="ID275" s="310"/>
      <c r="IE275" s="310"/>
      <c r="IF275" s="310"/>
      <c r="IG275" s="310"/>
      <c r="IH275" s="310"/>
      <c r="II275" s="310"/>
    </row>
    <row r="276" s="219" customFormat="1" ht="88" customHeight="1" spans="1:243">
      <c r="A276" s="230" t="s">
        <v>1171</v>
      </c>
      <c r="B276" s="237" t="s">
        <v>1172</v>
      </c>
      <c r="C276" s="237" t="s">
        <v>31</v>
      </c>
      <c r="D276" s="237" t="s">
        <v>137</v>
      </c>
      <c r="E276" s="277" t="s">
        <v>1173</v>
      </c>
      <c r="F276" s="247">
        <v>5799.96</v>
      </c>
      <c r="G276" s="237" t="s">
        <v>90</v>
      </c>
      <c r="H276" s="237" t="s">
        <v>51</v>
      </c>
      <c r="I276" s="237" t="s">
        <v>1174</v>
      </c>
      <c r="J276" s="247">
        <v>766</v>
      </c>
      <c r="K276" s="247">
        <v>110.095</v>
      </c>
      <c r="L276" s="247">
        <f t="shared" si="7"/>
        <v>-655.905</v>
      </c>
      <c r="M276" s="303" t="s">
        <v>375</v>
      </c>
      <c r="N276" s="268"/>
      <c r="O276" s="185"/>
      <c r="P276" s="269"/>
      <c r="Q276" s="274"/>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1"/>
      <c r="FH276" s="31"/>
      <c r="FI276" s="31"/>
      <c r="FJ276" s="31"/>
      <c r="FK276" s="31"/>
      <c r="FL276" s="31"/>
      <c r="FM276" s="31"/>
      <c r="FN276" s="31"/>
      <c r="FO276" s="31"/>
      <c r="FP276" s="31"/>
      <c r="FQ276" s="31"/>
      <c r="FR276" s="31"/>
      <c r="FS276" s="31"/>
      <c r="FT276" s="31"/>
      <c r="FU276" s="31"/>
      <c r="FV276" s="31"/>
      <c r="FW276" s="31"/>
      <c r="FX276" s="31"/>
      <c r="FY276" s="31"/>
      <c r="FZ276" s="31"/>
      <c r="GA276" s="31"/>
      <c r="GB276" s="31"/>
      <c r="GC276" s="31"/>
      <c r="GD276" s="31"/>
      <c r="GE276" s="31"/>
      <c r="GF276" s="31"/>
      <c r="GG276" s="31"/>
      <c r="GH276" s="31"/>
      <c r="GI276" s="31"/>
      <c r="GJ276" s="31"/>
      <c r="GK276" s="31"/>
      <c r="GL276" s="31"/>
      <c r="GM276" s="31"/>
      <c r="GN276" s="31"/>
      <c r="GO276" s="31"/>
      <c r="GP276" s="31"/>
      <c r="GQ276" s="31"/>
      <c r="GR276" s="31"/>
      <c r="GS276" s="31"/>
      <c r="GT276" s="31"/>
      <c r="GU276" s="31"/>
      <c r="GV276" s="31"/>
      <c r="GW276" s="31"/>
      <c r="GX276" s="31"/>
      <c r="GY276" s="31"/>
      <c r="GZ276" s="31"/>
      <c r="HA276" s="31"/>
      <c r="HB276" s="31"/>
      <c r="HC276" s="31"/>
      <c r="HD276" s="31"/>
      <c r="HE276" s="31"/>
      <c r="HF276" s="31"/>
      <c r="HG276" s="31"/>
      <c r="HH276" s="31"/>
      <c r="HI276" s="31"/>
      <c r="HJ276" s="31"/>
      <c r="HK276" s="31"/>
      <c r="HL276" s="31"/>
      <c r="HM276" s="31"/>
      <c r="HN276" s="31"/>
      <c r="HO276" s="31"/>
      <c r="HP276" s="31"/>
      <c r="HQ276" s="31"/>
      <c r="HR276" s="31"/>
      <c r="HS276" s="31"/>
      <c r="HT276" s="31"/>
      <c r="HU276" s="31"/>
      <c r="HV276" s="31"/>
      <c r="HW276" s="31"/>
      <c r="HX276" s="31"/>
      <c r="HY276" s="31"/>
      <c r="HZ276" s="31"/>
      <c r="IA276" s="31"/>
      <c r="IB276" s="31"/>
      <c r="IC276" s="31"/>
      <c r="ID276" s="31"/>
      <c r="IE276" s="31"/>
      <c r="IF276" s="31"/>
      <c r="IG276" s="31"/>
      <c r="IH276" s="31"/>
      <c r="II276" s="31"/>
    </row>
  </sheetData>
  <sheetProtection autoFilter="0"/>
  <autoFilter ref="A5:II276">
    <extLst/>
  </autoFilter>
  <sortState ref="A277:IR284">
    <sortCondition ref="J277:J284" descending="1"/>
  </sortState>
  <mergeCells count="19">
    <mergeCell ref="A1:B1"/>
    <mergeCell ref="A2:N2"/>
    <mergeCell ref="D3:E3"/>
    <mergeCell ref="M3:N3"/>
    <mergeCell ref="A7:E7"/>
    <mergeCell ref="A4:A5"/>
    <mergeCell ref="B4:B5"/>
    <mergeCell ref="C4:C5"/>
    <mergeCell ref="D4:D5"/>
    <mergeCell ref="E4:E5"/>
    <mergeCell ref="F4:F5"/>
    <mergeCell ref="G4:G5"/>
    <mergeCell ref="H4:H5"/>
    <mergeCell ref="I4:I5"/>
    <mergeCell ref="J4:J5"/>
    <mergeCell ref="K4:K5"/>
    <mergeCell ref="L4:L5"/>
    <mergeCell ref="M4:M5"/>
    <mergeCell ref="N4:N5"/>
  </mergeCells>
  <printOptions horizontalCentered="1"/>
  <pageMargins left="0.314583333333333" right="0.314583333333333" top="0.314583333333333" bottom="0.314583333333333" header="0.507638888888889" footer="0.507638888888889"/>
  <pageSetup paperSize="8" scale="108" fitToHeight="0" orientation="landscape" horizontalDpi="600" verticalDpi="600"/>
  <headerFooter alignWithMargins="0">
    <oddFooter>&amp;C&amp;"宋体"&amp;11第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X43"/>
  <sheetViews>
    <sheetView view="pageBreakPreview" zoomScale="70" zoomScaleNormal="85" workbookViewId="0">
      <pane ySplit="6" topLeftCell="A7" activePane="bottomLeft" state="frozen"/>
      <selection/>
      <selection pane="bottomLeft" activeCell="S8" sqref="S8:S43"/>
    </sheetView>
  </sheetViews>
  <sheetFormatPr defaultColWidth="7.88333333333333" defaultRowHeight="15"/>
  <cols>
    <col min="1" max="1" width="6.88333333333333" style="132" customWidth="1"/>
    <col min="2" max="2" width="26.5" style="133" customWidth="1"/>
    <col min="3" max="3" width="10.3833333333333" style="133" customWidth="1"/>
    <col min="4" max="4" width="8.63333333333333" style="134" customWidth="1"/>
    <col min="5" max="5" width="47.75" style="135" customWidth="1"/>
    <col min="6" max="6" width="16.1333333333333" style="136" customWidth="1"/>
    <col min="7" max="7" width="12.8833333333333" style="137" customWidth="1"/>
    <col min="8" max="8" width="12.8833333333333" style="137" hidden="1" customWidth="1"/>
    <col min="9" max="9" width="8.88333333333333" style="137" customWidth="1"/>
    <col min="10" max="10" width="12.75" style="137" customWidth="1"/>
    <col min="11" max="11" width="13" style="136" customWidth="1"/>
    <col min="12" max="13" width="13.325" style="136" customWidth="1"/>
    <col min="14" max="14" width="13.8833333333333" style="187" customWidth="1"/>
    <col min="15" max="15" width="13.8833333333333" style="136" customWidth="1"/>
    <col min="16" max="17" width="12.85" style="138" customWidth="1"/>
    <col min="18" max="18" width="10" style="138" customWidth="1"/>
    <col min="19" max="19" width="8.63333333333333" style="133" customWidth="1"/>
    <col min="20" max="20" width="13.3833333333333" style="139" hidden="1" customWidth="1"/>
    <col min="21" max="21" width="12.6333333333333" style="108" hidden="1" customWidth="1"/>
    <col min="22" max="29" width="7.88333333333333" style="24" customWidth="1"/>
    <col min="30" max="16384" width="7.88333333333333" style="24"/>
  </cols>
  <sheetData>
    <row r="1" ht="32" customHeight="1" spans="1:2">
      <c r="A1" s="42" t="s">
        <v>22</v>
      </c>
      <c r="B1" s="140"/>
    </row>
    <row r="2" ht="36.95" customHeight="1" spans="1:19">
      <c r="A2" s="43" t="s">
        <v>1175</v>
      </c>
      <c r="B2" s="43"/>
      <c r="C2" s="43"/>
      <c r="D2" s="43"/>
      <c r="E2" s="60"/>
      <c r="F2" s="147"/>
      <c r="G2" s="43"/>
      <c r="H2" s="43"/>
      <c r="I2" s="43"/>
      <c r="J2" s="43"/>
      <c r="K2" s="147"/>
      <c r="L2" s="147"/>
      <c r="M2" s="147"/>
      <c r="N2" s="202"/>
      <c r="O2" s="147"/>
      <c r="P2" s="172"/>
      <c r="Q2" s="172"/>
      <c r="R2" s="172"/>
      <c r="S2" s="173"/>
    </row>
    <row r="3" s="24" customFormat="1" ht="18.75" customHeight="1" spans="1:21">
      <c r="A3" s="141"/>
      <c r="B3" s="142"/>
      <c r="C3" s="142"/>
      <c r="D3" s="143"/>
      <c r="E3" s="148"/>
      <c r="F3" s="149"/>
      <c r="G3" s="45"/>
      <c r="H3" s="45"/>
      <c r="I3" s="45"/>
      <c r="J3" s="45"/>
      <c r="K3" s="200"/>
      <c r="L3" s="165"/>
      <c r="M3" s="149"/>
      <c r="N3" s="203"/>
      <c r="O3" s="149"/>
      <c r="P3" s="174" t="s">
        <v>2</v>
      </c>
      <c r="Q3" s="174"/>
      <c r="R3" s="174"/>
      <c r="S3" s="175"/>
      <c r="T3" s="139"/>
      <c r="U3" s="108"/>
    </row>
    <row r="4" s="25" customFormat="1" ht="21.75" customHeight="1" spans="1:21">
      <c r="A4" s="46" t="s">
        <v>3</v>
      </c>
      <c r="B4" s="47" t="s">
        <v>35</v>
      </c>
      <c r="C4" s="47" t="s">
        <v>36</v>
      </c>
      <c r="D4" s="47" t="s">
        <v>1176</v>
      </c>
      <c r="E4" s="47" t="s">
        <v>38</v>
      </c>
      <c r="F4" s="150" t="s">
        <v>1177</v>
      </c>
      <c r="G4" s="47" t="s">
        <v>39</v>
      </c>
      <c r="H4" s="84" t="s">
        <v>1178</v>
      </c>
      <c r="I4" s="47" t="s">
        <v>40</v>
      </c>
      <c r="J4" s="47" t="s">
        <v>41</v>
      </c>
      <c r="K4" s="150" t="s">
        <v>1179</v>
      </c>
      <c r="L4" s="150" t="s">
        <v>1180</v>
      </c>
      <c r="M4" s="150" t="s">
        <v>1181</v>
      </c>
      <c r="N4" s="204" t="s">
        <v>10</v>
      </c>
      <c r="O4" s="151" t="s">
        <v>42</v>
      </c>
      <c r="P4" s="151" t="s">
        <v>43</v>
      </c>
      <c r="Q4" s="207" t="s">
        <v>13</v>
      </c>
      <c r="R4" s="151" t="s">
        <v>44</v>
      </c>
      <c r="S4" s="47" t="s">
        <v>14</v>
      </c>
      <c r="T4" s="176"/>
      <c r="U4" s="176"/>
    </row>
    <row r="5" s="25" customFormat="1" ht="27.95" customHeight="1" spans="1:21">
      <c r="A5" s="144"/>
      <c r="B5" s="145"/>
      <c r="C5" s="145"/>
      <c r="D5" s="145"/>
      <c r="E5" s="145"/>
      <c r="F5" s="152"/>
      <c r="G5" s="145"/>
      <c r="H5" s="85"/>
      <c r="I5" s="145"/>
      <c r="J5" s="145"/>
      <c r="K5" s="201"/>
      <c r="L5" s="166"/>
      <c r="M5" s="166"/>
      <c r="N5" s="205"/>
      <c r="O5" s="153"/>
      <c r="P5" s="153"/>
      <c r="Q5" s="208"/>
      <c r="R5" s="153"/>
      <c r="S5" s="145"/>
      <c r="T5" s="176"/>
      <c r="U5" s="176"/>
    </row>
    <row r="6" s="26" customFormat="1" ht="32" customHeight="1" spans="1:20">
      <c r="A6" s="48" t="s">
        <v>46</v>
      </c>
      <c r="B6" s="48" t="s">
        <v>54</v>
      </c>
      <c r="C6" s="48" t="s">
        <v>61</v>
      </c>
      <c r="D6" s="48" t="s">
        <v>67</v>
      </c>
      <c r="E6" s="48" t="s">
        <v>72</v>
      </c>
      <c r="F6" s="48" t="s">
        <v>77</v>
      </c>
      <c r="G6" s="48" t="s">
        <v>81</v>
      </c>
      <c r="H6" s="48" t="s">
        <v>87</v>
      </c>
      <c r="I6" s="48" t="s">
        <v>93</v>
      </c>
      <c r="J6" s="48" t="s">
        <v>99</v>
      </c>
      <c r="K6" s="48" t="s">
        <v>105</v>
      </c>
      <c r="L6" s="48" t="s">
        <v>111</v>
      </c>
      <c r="M6" s="48" t="s">
        <v>116</v>
      </c>
      <c r="N6" s="48" t="s">
        <v>121</v>
      </c>
      <c r="O6" s="48" t="s">
        <v>126</v>
      </c>
      <c r="P6" s="48" t="s">
        <v>130</v>
      </c>
      <c r="Q6" s="48" t="s">
        <v>135</v>
      </c>
      <c r="R6" s="48" t="s">
        <v>140</v>
      </c>
      <c r="S6" s="48" t="s">
        <v>146</v>
      </c>
      <c r="T6" s="209"/>
    </row>
    <row r="7" ht="39" customHeight="1" spans="1:20">
      <c r="A7" s="188" t="s">
        <v>1182</v>
      </c>
      <c r="B7" s="188"/>
      <c r="C7" s="188"/>
      <c r="D7" s="188"/>
      <c r="E7" s="188"/>
      <c r="F7" s="190">
        <f>SUM(F8:F43)</f>
        <v>870559.15</v>
      </c>
      <c r="G7" s="191"/>
      <c r="H7" s="191"/>
      <c r="I7" s="191"/>
      <c r="J7" s="191"/>
      <c r="K7" s="190">
        <f t="shared" ref="K7:N7" si="0">SUM(K8:K43)</f>
        <v>450994.033</v>
      </c>
      <c r="L7" s="190">
        <f t="shared" si="0"/>
        <v>205241.842470588</v>
      </c>
      <c r="M7" s="190">
        <f t="shared" si="0"/>
        <v>147640.186</v>
      </c>
      <c r="N7" s="190">
        <f t="shared" si="0"/>
        <v>-57601.6564705882</v>
      </c>
      <c r="O7" s="190">
        <f t="shared" ref="O7:Q7" si="1">SUM(O8:O43)</f>
        <v>201383.565425</v>
      </c>
      <c r="P7" s="190">
        <f t="shared" si="1"/>
        <v>163434.648828</v>
      </c>
      <c r="Q7" s="190">
        <f t="shared" si="1"/>
        <v>-37948.916597</v>
      </c>
      <c r="R7" s="210"/>
      <c r="S7" s="184"/>
      <c r="T7" s="24"/>
    </row>
    <row r="8" s="24" customFormat="1" ht="90" customHeight="1" spans="1:21">
      <c r="A8" s="111" t="s">
        <v>46</v>
      </c>
      <c r="B8" s="59" t="s">
        <v>1183</v>
      </c>
      <c r="C8" s="52" t="s">
        <v>25</v>
      </c>
      <c r="D8" s="52" t="s">
        <v>137</v>
      </c>
      <c r="E8" s="192" t="s">
        <v>1184</v>
      </c>
      <c r="F8" s="169">
        <v>29500</v>
      </c>
      <c r="G8" s="52" t="s">
        <v>910</v>
      </c>
      <c r="H8" s="52" t="s">
        <v>1185</v>
      </c>
      <c r="I8" s="52" t="s">
        <v>97</v>
      </c>
      <c r="J8" s="52" t="s">
        <v>1186</v>
      </c>
      <c r="K8" s="169">
        <v>21500</v>
      </c>
      <c r="L8" s="169">
        <v>2200</v>
      </c>
      <c r="M8" s="71">
        <v>5500</v>
      </c>
      <c r="N8" s="206">
        <f>M8-L8</f>
        <v>3300</v>
      </c>
      <c r="O8" s="71">
        <v>1904</v>
      </c>
      <c r="P8" s="169">
        <v>2990.06</v>
      </c>
      <c r="Q8" s="169">
        <f>P8-O8</f>
        <v>1086.06</v>
      </c>
      <c r="R8" s="169" t="s">
        <v>270</v>
      </c>
      <c r="S8" s="52"/>
      <c r="T8" s="211"/>
      <c r="U8" s="108"/>
    </row>
    <row r="9" s="130" customFormat="1" ht="85" customHeight="1" spans="1:258">
      <c r="A9" s="111" t="s">
        <v>54</v>
      </c>
      <c r="B9" s="59" t="s">
        <v>1187</v>
      </c>
      <c r="C9" s="52" t="s">
        <v>25</v>
      </c>
      <c r="D9" s="52" t="s">
        <v>137</v>
      </c>
      <c r="E9" s="192" t="s">
        <v>1188</v>
      </c>
      <c r="F9" s="169">
        <f>VLOOKUP(B9,'[1]附件2-续建项目'!$B:$F,5,FALSE)</f>
        <v>25587.78</v>
      </c>
      <c r="G9" s="52" t="s">
        <v>102</v>
      </c>
      <c r="H9" s="52"/>
      <c r="I9" s="52" t="s">
        <v>97</v>
      </c>
      <c r="J9" s="52" t="s">
        <v>1189</v>
      </c>
      <c r="K9" s="169">
        <v>7819</v>
      </c>
      <c r="L9" s="169">
        <v>11194</v>
      </c>
      <c r="M9" s="71">
        <f>VLOOKUP(B9,'[1]附件2-续建项目'!$B:$L,11,FALSE)</f>
        <v>7500</v>
      </c>
      <c r="N9" s="206">
        <f t="shared" ref="N9:N43" si="2">M9-L9</f>
        <v>-3694</v>
      </c>
      <c r="O9" s="71">
        <v>9741.5</v>
      </c>
      <c r="P9" s="169">
        <v>6619.05</v>
      </c>
      <c r="Q9" s="169">
        <f t="shared" ref="Q9:Q43" si="3">P9-O9</f>
        <v>-3122.45</v>
      </c>
      <c r="R9" s="169" t="s">
        <v>270</v>
      </c>
      <c r="S9" s="52"/>
      <c r="T9" s="211"/>
      <c r="U9" s="108"/>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row>
    <row r="10" s="90" customFormat="1" ht="107" customHeight="1" spans="1:258">
      <c r="A10" s="111" t="s">
        <v>61</v>
      </c>
      <c r="B10" s="78" t="s">
        <v>1190</v>
      </c>
      <c r="C10" s="52" t="s">
        <v>25</v>
      </c>
      <c r="D10" s="78" t="s">
        <v>180</v>
      </c>
      <c r="E10" s="193" t="s">
        <v>1191</v>
      </c>
      <c r="F10" s="169">
        <f>VLOOKUP(B10,'[1]附件2-续建项目'!$B:$F,5,FALSE)</f>
        <v>47657.32</v>
      </c>
      <c r="G10" s="78" t="s">
        <v>1192</v>
      </c>
      <c r="H10" s="78"/>
      <c r="I10" s="78" t="s">
        <v>97</v>
      </c>
      <c r="J10" s="78" t="s">
        <v>1193</v>
      </c>
      <c r="K10" s="169">
        <v>30500</v>
      </c>
      <c r="L10" s="71">
        <f>500+4000+3500</f>
        <v>8000</v>
      </c>
      <c r="M10" s="71">
        <v>6000</v>
      </c>
      <c r="N10" s="206">
        <f t="shared" si="2"/>
        <v>-2000</v>
      </c>
      <c r="O10" s="71">
        <v>9500</v>
      </c>
      <c r="P10" s="169">
        <v>8600</v>
      </c>
      <c r="Q10" s="169">
        <f t="shared" si="3"/>
        <v>-900</v>
      </c>
      <c r="R10" s="169" t="s">
        <v>60</v>
      </c>
      <c r="S10" s="52"/>
      <c r="T10" s="211"/>
      <c r="U10" s="108"/>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row>
    <row r="11" s="186" customFormat="1" ht="71" customHeight="1" spans="1:258">
      <c r="A11" s="111" t="s">
        <v>67</v>
      </c>
      <c r="B11" s="78" t="s">
        <v>1194</v>
      </c>
      <c r="C11" s="52" t="s">
        <v>25</v>
      </c>
      <c r="D11" s="78" t="s">
        <v>180</v>
      </c>
      <c r="E11" s="193" t="s">
        <v>1195</v>
      </c>
      <c r="F11" s="169">
        <f>VLOOKUP(B11,'[1]附件2-续建项目'!$B:$F,5,FALSE)</f>
        <v>9064.29</v>
      </c>
      <c r="G11" s="78" t="s">
        <v>1196</v>
      </c>
      <c r="H11" s="78"/>
      <c r="I11" s="78" t="s">
        <v>97</v>
      </c>
      <c r="J11" s="78" t="s">
        <v>1197</v>
      </c>
      <c r="K11" s="169">
        <v>5102</v>
      </c>
      <c r="L11" s="71">
        <v>2400</v>
      </c>
      <c r="M11" s="71">
        <v>1200</v>
      </c>
      <c r="N11" s="206">
        <f t="shared" si="2"/>
        <v>-1200</v>
      </c>
      <c r="O11" s="71">
        <v>2520</v>
      </c>
      <c r="P11" s="169">
        <v>1000</v>
      </c>
      <c r="Q11" s="169">
        <f t="shared" si="3"/>
        <v>-1520</v>
      </c>
      <c r="R11" s="169" t="s">
        <v>60</v>
      </c>
      <c r="S11" s="52"/>
      <c r="T11" s="211"/>
      <c r="U11" s="108"/>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row>
    <row r="12" s="186" customFormat="1" ht="102" customHeight="1" spans="1:258">
      <c r="A12" s="111" t="s">
        <v>72</v>
      </c>
      <c r="B12" s="56" t="s">
        <v>1198</v>
      </c>
      <c r="C12" s="52" t="s">
        <v>25</v>
      </c>
      <c r="D12" s="56" t="s">
        <v>206</v>
      </c>
      <c r="E12" s="161" t="s">
        <v>1199</v>
      </c>
      <c r="F12" s="169">
        <f>VLOOKUP(B12,'[1]附件2-续建项目'!$B:$F,5,FALSE)</f>
        <v>4499.17</v>
      </c>
      <c r="G12" s="194" t="s">
        <v>1200</v>
      </c>
      <c r="H12" s="194"/>
      <c r="I12" s="194" t="s">
        <v>97</v>
      </c>
      <c r="J12" s="194" t="s">
        <v>1201</v>
      </c>
      <c r="K12" s="169">
        <v>2161</v>
      </c>
      <c r="L12" s="81">
        <v>1020</v>
      </c>
      <c r="M12" s="71">
        <v>2200</v>
      </c>
      <c r="N12" s="206">
        <f t="shared" si="2"/>
        <v>1180</v>
      </c>
      <c r="O12" s="71">
        <v>2500</v>
      </c>
      <c r="P12" s="169">
        <v>1760</v>
      </c>
      <c r="Q12" s="169">
        <f t="shared" si="3"/>
        <v>-740</v>
      </c>
      <c r="R12" s="81" t="s">
        <v>60</v>
      </c>
      <c r="S12" s="52"/>
      <c r="T12" s="211"/>
      <c r="U12" s="108"/>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row>
    <row r="13" s="130" customFormat="1" ht="185" customHeight="1" spans="1:258">
      <c r="A13" s="111" t="s">
        <v>77</v>
      </c>
      <c r="B13" s="57" t="s">
        <v>1202</v>
      </c>
      <c r="C13" s="52" t="s">
        <v>25</v>
      </c>
      <c r="D13" s="57" t="s">
        <v>301</v>
      </c>
      <c r="E13" s="195" t="s">
        <v>1203</v>
      </c>
      <c r="F13" s="169">
        <f>VLOOKUP(B13,'[1]附件2-续建项目'!$B:$F,5,FALSE)</f>
        <v>34813</v>
      </c>
      <c r="G13" s="57" t="s">
        <v>1204</v>
      </c>
      <c r="H13" s="57"/>
      <c r="I13" s="57" t="s">
        <v>97</v>
      </c>
      <c r="J13" s="57" t="s">
        <v>1205</v>
      </c>
      <c r="K13" s="169">
        <v>7100</v>
      </c>
      <c r="L13" s="169">
        <v>10000</v>
      </c>
      <c r="M13" s="71">
        <f>VLOOKUP(B13,'[1]附件2-续建项目'!$B:$L,11,FALSE)</f>
        <v>15000</v>
      </c>
      <c r="N13" s="206">
        <f t="shared" si="2"/>
        <v>5000</v>
      </c>
      <c r="O13" s="71">
        <v>8000</v>
      </c>
      <c r="P13" s="169">
        <v>12500</v>
      </c>
      <c r="Q13" s="169">
        <f t="shared" si="3"/>
        <v>4500</v>
      </c>
      <c r="R13" s="169" t="s">
        <v>60</v>
      </c>
      <c r="S13" s="52"/>
      <c r="T13" s="211"/>
      <c r="U13" s="108"/>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row>
    <row r="14" s="130" customFormat="1" ht="99" customHeight="1" spans="1:258">
      <c r="A14" s="111" t="s">
        <v>81</v>
      </c>
      <c r="B14" s="57" t="s">
        <v>1206</v>
      </c>
      <c r="C14" s="52" t="s">
        <v>25</v>
      </c>
      <c r="D14" s="57" t="s">
        <v>301</v>
      </c>
      <c r="E14" s="195" t="s">
        <v>1207</v>
      </c>
      <c r="F14" s="169">
        <f>VLOOKUP(B14,'[1]附件2-续建项目'!$B:$F,5,FALSE)</f>
        <v>46450</v>
      </c>
      <c r="G14" s="57" t="s">
        <v>1204</v>
      </c>
      <c r="H14" s="57"/>
      <c r="I14" s="57" t="s">
        <v>97</v>
      </c>
      <c r="J14" s="57" t="s">
        <v>1208</v>
      </c>
      <c r="K14" s="169">
        <v>4160</v>
      </c>
      <c r="L14" s="169">
        <v>9000</v>
      </c>
      <c r="M14" s="71">
        <f>VLOOKUP(B14,'[1]附件2-续建项目'!$B:$L,11,FALSE)</f>
        <v>12000</v>
      </c>
      <c r="N14" s="206">
        <f t="shared" si="2"/>
        <v>3000</v>
      </c>
      <c r="O14" s="71">
        <v>7200</v>
      </c>
      <c r="P14" s="169">
        <v>11000</v>
      </c>
      <c r="Q14" s="169">
        <f t="shared" si="3"/>
        <v>3800</v>
      </c>
      <c r="R14" s="169" t="s">
        <v>60</v>
      </c>
      <c r="S14" s="52"/>
      <c r="T14" s="211"/>
      <c r="U14" s="108"/>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row>
    <row r="15" s="130" customFormat="1" ht="107" customHeight="1" spans="1:258">
      <c r="A15" s="111" t="s">
        <v>87</v>
      </c>
      <c r="B15" s="78" t="s">
        <v>1209</v>
      </c>
      <c r="C15" s="78" t="s">
        <v>25</v>
      </c>
      <c r="D15" s="78" t="s">
        <v>107</v>
      </c>
      <c r="E15" s="193" t="s">
        <v>1210</v>
      </c>
      <c r="F15" s="169">
        <f>VLOOKUP(B15,'[1]附件2-续建项目'!$B:$F,5,FALSE)</f>
        <v>62380.17</v>
      </c>
      <c r="G15" s="71" t="s">
        <v>945</v>
      </c>
      <c r="H15" s="71"/>
      <c r="I15" s="78" t="s">
        <v>97</v>
      </c>
      <c r="J15" s="78" t="s">
        <v>1211</v>
      </c>
      <c r="K15" s="169">
        <f>VLOOKUP(B15,[2]Sheet1!$E$1:$I$65536,5,FALSE)</f>
        <v>52163</v>
      </c>
      <c r="L15" s="71">
        <v>5000</v>
      </c>
      <c r="M15" s="71">
        <f>VLOOKUP(B15,'[1]附件2-续建项目'!$B:$L,11,FALSE)</f>
        <v>11000</v>
      </c>
      <c r="N15" s="206">
        <f t="shared" si="2"/>
        <v>6000</v>
      </c>
      <c r="O15" s="71">
        <v>4000</v>
      </c>
      <c r="P15" s="169">
        <v>10000</v>
      </c>
      <c r="Q15" s="169">
        <f t="shared" si="3"/>
        <v>6000</v>
      </c>
      <c r="R15" s="210" t="s">
        <v>270</v>
      </c>
      <c r="S15" s="52"/>
      <c r="T15" s="139"/>
      <c r="U15" s="108"/>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row>
    <row r="16" s="130" customFormat="1" ht="178" customHeight="1" spans="1:258">
      <c r="A16" s="111" t="s">
        <v>93</v>
      </c>
      <c r="B16" s="59" t="s">
        <v>1212</v>
      </c>
      <c r="C16" s="52" t="s">
        <v>25</v>
      </c>
      <c r="D16" s="52" t="s">
        <v>137</v>
      </c>
      <c r="E16" s="192" t="s">
        <v>1213</v>
      </c>
      <c r="F16" s="169">
        <v>3100</v>
      </c>
      <c r="G16" s="52" t="s">
        <v>102</v>
      </c>
      <c r="H16" s="52"/>
      <c r="I16" s="52" t="s">
        <v>97</v>
      </c>
      <c r="J16" s="52" t="s">
        <v>1214</v>
      </c>
      <c r="K16" s="169">
        <f>VLOOKUP(B16,[2]Sheet1!$E$1:$I$65536,5,FALSE)</f>
        <v>2039</v>
      </c>
      <c r="L16" s="169">
        <v>140</v>
      </c>
      <c r="M16" s="71">
        <f>VLOOKUP(B16,'[1]附件2-续建项目'!$B:$L,11,FALSE)</f>
        <v>700</v>
      </c>
      <c r="N16" s="206">
        <f t="shared" si="2"/>
        <v>560</v>
      </c>
      <c r="O16" s="71">
        <v>20</v>
      </c>
      <c r="P16" s="169">
        <v>236.86</v>
      </c>
      <c r="Q16" s="169">
        <f t="shared" si="3"/>
        <v>216.86</v>
      </c>
      <c r="R16" s="169" t="s">
        <v>60</v>
      </c>
      <c r="S16" s="52"/>
      <c r="T16" s="211"/>
      <c r="U16" s="108"/>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row>
    <row r="17" s="130" customFormat="1" ht="98" customHeight="1" spans="1:258">
      <c r="A17" s="111" t="s">
        <v>99</v>
      </c>
      <c r="B17" s="57" t="s">
        <v>1215</v>
      </c>
      <c r="C17" s="52" t="s">
        <v>25</v>
      </c>
      <c r="D17" s="56" t="s">
        <v>1216</v>
      </c>
      <c r="E17" s="161" t="s">
        <v>1217</v>
      </c>
      <c r="F17" s="169">
        <f>VLOOKUP(B17,'[1]附件2-续建项目'!$B:$F,5,FALSE)</f>
        <v>4200</v>
      </c>
      <c r="G17" s="57" t="s">
        <v>361</v>
      </c>
      <c r="H17" s="57"/>
      <c r="I17" s="57" t="s">
        <v>97</v>
      </c>
      <c r="J17" s="57" t="s">
        <v>1218</v>
      </c>
      <c r="K17" s="169">
        <f>VLOOKUP(B17,[2]Sheet1!$E$1:$I$65536,5,FALSE)</f>
        <v>2169</v>
      </c>
      <c r="L17" s="169">
        <v>4000</v>
      </c>
      <c r="M17" s="71">
        <f>VLOOKUP(B17,'[1]附件2-续建项目'!$B:$L,11,FALSE)</f>
        <v>2000</v>
      </c>
      <c r="N17" s="206">
        <f t="shared" si="2"/>
        <v>-2000</v>
      </c>
      <c r="O17" s="71">
        <v>3200</v>
      </c>
      <c r="P17" s="169">
        <v>1600</v>
      </c>
      <c r="Q17" s="169">
        <f t="shared" si="3"/>
        <v>-1600</v>
      </c>
      <c r="R17" s="169" t="s">
        <v>60</v>
      </c>
      <c r="S17" s="52"/>
      <c r="T17" s="211"/>
      <c r="U17" s="108"/>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row>
    <row r="18" s="24" customFormat="1" ht="98" customHeight="1" spans="1:21">
      <c r="A18" s="111" t="s">
        <v>105</v>
      </c>
      <c r="B18" s="56" t="s">
        <v>1219</v>
      </c>
      <c r="C18" s="52" t="s">
        <v>25</v>
      </c>
      <c r="D18" s="78" t="s">
        <v>56</v>
      </c>
      <c r="E18" s="195" t="s">
        <v>1220</v>
      </c>
      <c r="F18" s="169">
        <f>VLOOKUP(B18,'[1]附件2-续建项目'!$B:$F,5,FALSE)</f>
        <v>14265</v>
      </c>
      <c r="G18" s="57" t="s">
        <v>102</v>
      </c>
      <c r="H18" s="57"/>
      <c r="I18" s="52" t="s">
        <v>97</v>
      </c>
      <c r="J18" s="57" t="s">
        <v>1221</v>
      </c>
      <c r="K18" s="169">
        <v>10765</v>
      </c>
      <c r="L18" s="169">
        <v>3500</v>
      </c>
      <c r="M18" s="71">
        <v>3500</v>
      </c>
      <c r="N18" s="206">
        <f t="shared" si="2"/>
        <v>0</v>
      </c>
      <c r="O18" s="71">
        <v>3400</v>
      </c>
      <c r="P18" s="169">
        <v>3600</v>
      </c>
      <c r="Q18" s="169">
        <f t="shared" si="3"/>
        <v>200</v>
      </c>
      <c r="R18" s="169" t="s">
        <v>60</v>
      </c>
      <c r="S18" s="52"/>
      <c r="T18" s="211"/>
      <c r="U18" s="108"/>
    </row>
    <row r="19" s="24" customFormat="1" ht="217" customHeight="1" spans="1:21">
      <c r="A19" s="111" t="s">
        <v>111</v>
      </c>
      <c r="B19" s="56" t="s">
        <v>1222</v>
      </c>
      <c r="C19" s="52" t="s">
        <v>25</v>
      </c>
      <c r="D19" s="78" t="s">
        <v>56</v>
      </c>
      <c r="E19" s="195" t="s">
        <v>1223</v>
      </c>
      <c r="F19" s="169">
        <f>VLOOKUP(B19,'[1]附件2-续建项目'!$B:$F,5,FALSE)</f>
        <v>8438.77</v>
      </c>
      <c r="G19" s="81" t="s">
        <v>102</v>
      </c>
      <c r="H19" s="81"/>
      <c r="I19" s="52" t="s">
        <v>97</v>
      </c>
      <c r="J19" s="56" t="s">
        <v>1224</v>
      </c>
      <c r="K19" s="169">
        <v>4741</v>
      </c>
      <c r="L19" s="169">
        <v>4000</v>
      </c>
      <c r="M19" s="71">
        <v>3697.77</v>
      </c>
      <c r="N19" s="206">
        <f t="shared" si="2"/>
        <v>-302.23</v>
      </c>
      <c r="O19" s="71">
        <v>4600</v>
      </c>
      <c r="P19" s="169">
        <v>3100</v>
      </c>
      <c r="Q19" s="169">
        <f t="shared" si="3"/>
        <v>-1500</v>
      </c>
      <c r="R19" s="169" t="s">
        <v>60</v>
      </c>
      <c r="S19" s="52"/>
      <c r="T19" s="211"/>
      <c r="U19" s="108"/>
    </row>
    <row r="20" s="24" customFormat="1" ht="91" customHeight="1" spans="1:21">
      <c r="A20" s="111" t="s">
        <v>116</v>
      </c>
      <c r="B20" s="78" t="s">
        <v>1225</v>
      </c>
      <c r="C20" s="52" t="s">
        <v>25</v>
      </c>
      <c r="D20" s="78" t="s">
        <v>180</v>
      </c>
      <c r="E20" s="193" t="s">
        <v>1226</v>
      </c>
      <c r="F20" s="169">
        <v>7600</v>
      </c>
      <c r="G20" s="78" t="s">
        <v>1192</v>
      </c>
      <c r="H20" s="78"/>
      <c r="I20" s="78" t="s">
        <v>97</v>
      </c>
      <c r="J20" s="78" t="s">
        <v>1227</v>
      </c>
      <c r="K20" s="169">
        <v>5486</v>
      </c>
      <c r="L20" s="71">
        <f>500+1200</f>
        <v>1700</v>
      </c>
      <c r="M20" s="71">
        <f>VLOOKUP(B20,'[1]附件2-续建项目'!$B:$L,11,FALSE)</f>
        <v>1500</v>
      </c>
      <c r="N20" s="206">
        <f t="shared" si="2"/>
        <v>-200</v>
      </c>
      <c r="O20" s="71">
        <v>1800</v>
      </c>
      <c r="P20" s="169">
        <v>1800</v>
      </c>
      <c r="Q20" s="169">
        <f t="shared" si="3"/>
        <v>0</v>
      </c>
      <c r="R20" s="169" t="s">
        <v>60</v>
      </c>
      <c r="S20" s="52"/>
      <c r="T20" s="211"/>
      <c r="U20" s="108"/>
    </row>
    <row r="21" s="24" customFormat="1" ht="112" customHeight="1" spans="1:21">
      <c r="A21" s="111" t="s">
        <v>121</v>
      </c>
      <c r="B21" s="56" t="s">
        <v>1228</v>
      </c>
      <c r="C21" s="52" t="s">
        <v>25</v>
      </c>
      <c r="D21" s="56" t="s">
        <v>206</v>
      </c>
      <c r="E21" s="161" t="s">
        <v>1229</v>
      </c>
      <c r="F21" s="169">
        <f>VLOOKUP(B21,'[1]附件2-续建项目'!$B:$F,5,FALSE)</f>
        <v>1315.88</v>
      </c>
      <c r="G21" s="56" t="s">
        <v>102</v>
      </c>
      <c r="H21" s="56"/>
      <c r="I21" s="55" t="s">
        <v>97</v>
      </c>
      <c r="J21" s="56" t="s">
        <v>1230</v>
      </c>
      <c r="K21" s="169">
        <f>VLOOKUP(B21,[2]Sheet1!$E$1:$I$65536,5,FALSE)</f>
        <v>1171</v>
      </c>
      <c r="L21" s="81">
        <v>1250</v>
      </c>
      <c r="M21" s="71">
        <f>VLOOKUP(B21,'[1]附件2-续建项目'!$B:$L,11,FALSE)</f>
        <v>145</v>
      </c>
      <c r="N21" s="206">
        <f t="shared" si="2"/>
        <v>-1105</v>
      </c>
      <c r="O21" s="71">
        <v>1200</v>
      </c>
      <c r="P21" s="169">
        <v>1000</v>
      </c>
      <c r="Q21" s="169">
        <f t="shared" si="3"/>
        <v>-200</v>
      </c>
      <c r="R21" s="81" t="s">
        <v>60</v>
      </c>
      <c r="S21" s="52"/>
      <c r="T21" s="212" t="s">
        <v>1231</v>
      </c>
      <c r="U21" s="108"/>
    </row>
    <row r="22" s="24" customFormat="1" ht="116" customHeight="1" spans="1:21">
      <c r="A22" s="111" t="s">
        <v>126</v>
      </c>
      <c r="B22" s="53" t="s">
        <v>1232</v>
      </c>
      <c r="C22" s="52" t="s">
        <v>25</v>
      </c>
      <c r="D22" s="189" t="s">
        <v>137</v>
      </c>
      <c r="E22" s="196" t="s">
        <v>1233</v>
      </c>
      <c r="F22" s="169">
        <f>VLOOKUP(B22,'[1]附件2-续建项目'!$B:$F,5,FALSE)</f>
        <v>6111.69</v>
      </c>
      <c r="G22" s="189" t="s">
        <v>102</v>
      </c>
      <c r="H22" s="189"/>
      <c r="I22" s="55" t="s">
        <v>97</v>
      </c>
      <c r="J22" s="189" t="s">
        <v>1234</v>
      </c>
      <c r="K22" s="169">
        <f>VLOOKUP(B22,[2]Sheet1!$E$1:$I$65536,5,FALSE)</f>
        <v>1248</v>
      </c>
      <c r="L22" s="169">
        <v>4336</v>
      </c>
      <c r="M22" s="71">
        <v>3400</v>
      </c>
      <c r="N22" s="206">
        <f t="shared" si="2"/>
        <v>-936</v>
      </c>
      <c r="O22" s="71">
        <v>3547</v>
      </c>
      <c r="P22" s="169">
        <v>2190.39</v>
      </c>
      <c r="Q22" s="169">
        <f t="shared" si="3"/>
        <v>-1356.61</v>
      </c>
      <c r="R22" s="169" t="s">
        <v>60</v>
      </c>
      <c r="S22" s="52"/>
      <c r="T22" s="211"/>
      <c r="U22" s="108"/>
    </row>
    <row r="23" s="24" customFormat="1" ht="146" customHeight="1" spans="1:21">
      <c r="A23" s="111" t="s">
        <v>130</v>
      </c>
      <c r="B23" s="59" t="s">
        <v>1235</v>
      </c>
      <c r="C23" s="52" t="s">
        <v>25</v>
      </c>
      <c r="D23" s="52" t="s">
        <v>137</v>
      </c>
      <c r="E23" s="192" t="s">
        <v>1236</v>
      </c>
      <c r="F23" s="169">
        <f>VLOOKUP(B23,'[1]附件2-续建项目'!$B:$F,5,FALSE)</f>
        <v>10066.24</v>
      </c>
      <c r="G23" s="52" t="s">
        <v>102</v>
      </c>
      <c r="H23" s="52"/>
      <c r="I23" s="52" t="s">
        <v>97</v>
      </c>
      <c r="J23" s="52" t="s">
        <v>1237</v>
      </c>
      <c r="K23" s="169">
        <v>5874</v>
      </c>
      <c r="L23" s="169">
        <v>2800</v>
      </c>
      <c r="M23" s="71">
        <f>VLOOKUP(B23,'[1]附件2-续建项目'!$B:$L,11,FALSE)</f>
        <v>2800</v>
      </c>
      <c r="N23" s="206">
        <f t="shared" si="2"/>
        <v>0</v>
      </c>
      <c r="O23" s="71">
        <v>1771</v>
      </c>
      <c r="P23" s="169">
        <v>1801.95</v>
      </c>
      <c r="Q23" s="169">
        <f t="shared" si="3"/>
        <v>30.95</v>
      </c>
      <c r="R23" s="169" t="s">
        <v>60</v>
      </c>
      <c r="S23" s="52"/>
      <c r="T23" s="211"/>
      <c r="U23" s="108"/>
    </row>
    <row r="24" s="24" customFormat="1" ht="184" customHeight="1" spans="1:21">
      <c r="A24" s="111" t="s">
        <v>135</v>
      </c>
      <c r="B24" s="52" t="s">
        <v>1238</v>
      </c>
      <c r="C24" s="52" t="s">
        <v>25</v>
      </c>
      <c r="D24" s="78" t="s">
        <v>56</v>
      </c>
      <c r="E24" s="197" t="s">
        <v>1239</v>
      </c>
      <c r="F24" s="169">
        <v>2876.09</v>
      </c>
      <c r="G24" s="52" t="s">
        <v>361</v>
      </c>
      <c r="H24" s="52"/>
      <c r="I24" s="52" t="s">
        <v>97</v>
      </c>
      <c r="J24" s="52" t="s">
        <v>1240</v>
      </c>
      <c r="K24" s="169">
        <v>1558</v>
      </c>
      <c r="L24" s="169">
        <v>1250</v>
      </c>
      <c r="M24" s="71">
        <f>VLOOKUP(B24,'[1]附件2-续建项目'!$B:$L,11,FALSE)</f>
        <v>1250</v>
      </c>
      <c r="N24" s="206">
        <f t="shared" si="2"/>
        <v>0</v>
      </c>
      <c r="O24" s="71">
        <v>1000</v>
      </c>
      <c r="P24" s="169">
        <v>900</v>
      </c>
      <c r="Q24" s="169">
        <f t="shared" si="3"/>
        <v>-100</v>
      </c>
      <c r="R24" s="169" t="s">
        <v>104</v>
      </c>
      <c r="S24" s="52"/>
      <c r="T24" s="211"/>
      <c r="U24" s="108"/>
    </row>
    <row r="25" s="24" customFormat="1" ht="56" customHeight="1" spans="1:21">
      <c r="A25" s="111" t="s">
        <v>140</v>
      </c>
      <c r="B25" s="59" t="s">
        <v>1241</v>
      </c>
      <c r="C25" s="52" t="s">
        <v>25</v>
      </c>
      <c r="D25" s="52" t="s">
        <v>137</v>
      </c>
      <c r="E25" s="192" t="s">
        <v>1242</v>
      </c>
      <c r="F25" s="169">
        <f>VLOOKUP(B25,'[1]附件2-续建项目'!$B:$F,5,FALSE)</f>
        <v>9612.78</v>
      </c>
      <c r="G25" s="52" t="s">
        <v>102</v>
      </c>
      <c r="H25" s="52"/>
      <c r="I25" s="52" t="s">
        <v>97</v>
      </c>
      <c r="J25" s="52" t="s">
        <v>1243</v>
      </c>
      <c r="K25" s="169">
        <v>5535</v>
      </c>
      <c r="L25" s="169">
        <v>1760</v>
      </c>
      <c r="M25" s="71">
        <f>VLOOKUP(B25,'[1]附件2-续建项目'!$B:$L,11,FALSE)</f>
        <v>1760</v>
      </c>
      <c r="N25" s="206">
        <f t="shared" si="2"/>
        <v>0</v>
      </c>
      <c r="O25" s="71">
        <v>712</v>
      </c>
      <c r="P25" s="169">
        <v>324.26</v>
      </c>
      <c r="Q25" s="169">
        <f t="shared" si="3"/>
        <v>-387.74</v>
      </c>
      <c r="R25" s="169" t="s">
        <v>60</v>
      </c>
      <c r="S25" s="52"/>
      <c r="T25" s="211"/>
      <c r="U25" s="108"/>
    </row>
    <row r="26" s="24" customFormat="1" ht="48" customHeight="1" spans="1:21">
      <c r="A26" s="111" t="s">
        <v>146</v>
      </c>
      <c r="B26" s="56" t="s">
        <v>1244</v>
      </c>
      <c r="C26" s="52" t="s">
        <v>25</v>
      </c>
      <c r="D26" s="78" t="s">
        <v>56</v>
      </c>
      <c r="E26" s="161" t="s">
        <v>1245</v>
      </c>
      <c r="F26" s="169">
        <f>VLOOKUP(B26,'[1]附件2-续建项目'!$B:$F,5,FALSE)</f>
        <v>1268.36</v>
      </c>
      <c r="G26" s="81" t="s">
        <v>102</v>
      </c>
      <c r="H26" s="81"/>
      <c r="I26" s="52" t="s">
        <v>97</v>
      </c>
      <c r="J26" s="81" t="s">
        <v>1246</v>
      </c>
      <c r="K26" s="169">
        <f>VLOOKUP(B26,[2]Sheet1!$E$1:$I$65536,5,FALSE)</f>
        <v>1005</v>
      </c>
      <c r="L26" s="169">
        <v>50</v>
      </c>
      <c r="M26" s="71">
        <f>VLOOKUP(B26,'[1]附件2-续建项目'!$B:$L,11,FALSE)</f>
        <v>50</v>
      </c>
      <c r="N26" s="206">
        <f t="shared" si="2"/>
        <v>0</v>
      </c>
      <c r="O26" s="71">
        <v>300</v>
      </c>
      <c r="P26" s="169">
        <v>300</v>
      </c>
      <c r="Q26" s="169">
        <f t="shared" si="3"/>
        <v>0</v>
      </c>
      <c r="R26" s="199" t="s">
        <v>60</v>
      </c>
      <c r="S26" s="52"/>
      <c r="T26" s="211"/>
      <c r="U26" s="108"/>
    </row>
    <row r="27" s="24" customFormat="1" ht="150" customHeight="1" spans="1:21">
      <c r="A27" s="111" t="s">
        <v>150</v>
      </c>
      <c r="B27" s="78" t="s">
        <v>1247</v>
      </c>
      <c r="C27" s="78" t="s">
        <v>25</v>
      </c>
      <c r="D27" s="78" t="s">
        <v>107</v>
      </c>
      <c r="E27" s="193" t="s">
        <v>1248</v>
      </c>
      <c r="F27" s="169">
        <f>VLOOKUP(B27,'[1]附件2-续建项目'!$B:$F,5,FALSE)</f>
        <v>17466.62</v>
      </c>
      <c r="G27" s="71" t="s">
        <v>910</v>
      </c>
      <c r="H27" s="71"/>
      <c r="I27" s="78" t="s">
        <v>97</v>
      </c>
      <c r="J27" s="78" t="s">
        <v>1249</v>
      </c>
      <c r="K27" s="169">
        <f>VLOOKUP(B27,[2]Sheet1!$E$1:$I$65536,5,FALSE)</f>
        <v>15493</v>
      </c>
      <c r="L27" s="71">
        <v>800</v>
      </c>
      <c r="M27" s="71">
        <f>VLOOKUP(B27,'[1]附件2-续建项目'!$B:$L,11,FALSE)</f>
        <v>800</v>
      </c>
      <c r="N27" s="206">
        <f t="shared" si="2"/>
        <v>0</v>
      </c>
      <c r="O27" s="71">
        <v>600</v>
      </c>
      <c r="P27" s="169">
        <v>2600</v>
      </c>
      <c r="Q27" s="169">
        <f t="shared" si="3"/>
        <v>2000</v>
      </c>
      <c r="R27" s="210" t="s">
        <v>60</v>
      </c>
      <c r="S27" s="52"/>
      <c r="T27" s="139"/>
      <c r="U27" s="108"/>
    </row>
    <row r="28" s="24" customFormat="1" ht="185" customHeight="1" spans="1:21">
      <c r="A28" s="111" t="s">
        <v>155</v>
      </c>
      <c r="B28" s="56" t="s">
        <v>1250</v>
      </c>
      <c r="C28" s="52" t="s">
        <v>25</v>
      </c>
      <c r="D28" s="78" t="s">
        <v>56</v>
      </c>
      <c r="E28" s="195" t="s">
        <v>1251</v>
      </c>
      <c r="F28" s="169">
        <v>3899</v>
      </c>
      <c r="G28" s="56" t="s">
        <v>102</v>
      </c>
      <c r="H28" s="56"/>
      <c r="I28" s="56" t="s">
        <v>97</v>
      </c>
      <c r="J28" s="56" t="s">
        <v>1252</v>
      </c>
      <c r="K28" s="169">
        <v>3839.58</v>
      </c>
      <c r="L28" s="169">
        <v>50</v>
      </c>
      <c r="M28" s="71">
        <f>VLOOKUP(B28,'[1]附件2-续建项目'!$B:$L,11,FALSE)</f>
        <v>50</v>
      </c>
      <c r="N28" s="206">
        <f t="shared" si="2"/>
        <v>0</v>
      </c>
      <c r="O28" s="71">
        <v>1100</v>
      </c>
      <c r="P28" s="169">
        <v>300</v>
      </c>
      <c r="Q28" s="169">
        <f t="shared" si="3"/>
        <v>-800</v>
      </c>
      <c r="R28" s="199" t="s">
        <v>60</v>
      </c>
      <c r="S28" s="52"/>
      <c r="T28" s="211"/>
      <c r="U28" s="108"/>
    </row>
    <row r="29" s="24" customFormat="1" ht="110" customHeight="1" spans="1:21">
      <c r="A29" s="111" t="s">
        <v>160</v>
      </c>
      <c r="B29" s="59" t="s">
        <v>1253</v>
      </c>
      <c r="C29" s="52" t="s">
        <v>25</v>
      </c>
      <c r="D29" s="52" t="s">
        <v>137</v>
      </c>
      <c r="E29" s="192" t="s">
        <v>1254</v>
      </c>
      <c r="F29" s="169">
        <v>11954.27</v>
      </c>
      <c r="G29" s="52" t="s">
        <v>102</v>
      </c>
      <c r="H29" s="52"/>
      <c r="I29" s="52" t="s">
        <v>97</v>
      </c>
      <c r="J29" s="52" t="s">
        <v>1255</v>
      </c>
      <c r="K29" s="169">
        <v>6000</v>
      </c>
      <c r="L29" s="169">
        <v>1215</v>
      </c>
      <c r="M29" s="71">
        <f>VLOOKUP(B29,'[1]附件2-续建项目'!$B:$L,11,FALSE)</f>
        <v>3000</v>
      </c>
      <c r="N29" s="206">
        <f t="shared" si="2"/>
        <v>1785</v>
      </c>
      <c r="O29" s="71">
        <v>1209</v>
      </c>
      <c r="P29" s="169">
        <v>1480.94</v>
      </c>
      <c r="Q29" s="169">
        <f t="shared" si="3"/>
        <v>271.94</v>
      </c>
      <c r="R29" s="199" t="s">
        <v>60</v>
      </c>
      <c r="S29" s="52"/>
      <c r="T29" s="211"/>
      <c r="U29" s="108"/>
    </row>
    <row r="30" s="24" customFormat="1" ht="92" customHeight="1" spans="1:21">
      <c r="A30" s="111" t="s">
        <v>165</v>
      </c>
      <c r="B30" s="78" t="s">
        <v>1256</v>
      </c>
      <c r="C30" s="78" t="s">
        <v>25</v>
      </c>
      <c r="D30" s="78" t="s">
        <v>107</v>
      </c>
      <c r="E30" s="193" t="s">
        <v>1257</v>
      </c>
      <c r="F30" s="169">
        <v>46000</v>
      </c>
      <c r="G30" s="71" t="s">
        <v>102</v>
      </c>
      <c r="H30" s="71"/>
      <c r="I30" s="78" t="s">
        <v>97</v>
      </c>
      <c r="J30" s="78" t="s">
        <v>1258</v>
      </c>
      <c r="K30" s="169">
        <v>26065</v>
      </c>
      <c r="L30" s="71">
        <v>5000</v>
      </c>
      <c r="M30" s="71">
        <f>VLOOKUP(B30,'[1]附件2-续建项目'!$B:$L,11,FALSE)</f>
        <v>5000</v>
      </c>
      <c r="N30" s="206">
        <f t="shared" si="2"/>
        <v>0</v>
      </c>
      <c r="O30" s="71">
        <v>10000</v>
      </c>
      <c r="P30" s="169">
        <v>11000</v>
      </c>
      <c r="Q30" s="169">
        <f t="shared" si="3"/>
        <v>1000</v>
      </c>
      <c r="R30" s="213" t="s">
        <v>60</v>
      </c>
      <c r="S30" s="52"/>
      <c r="T30" s="139"/>
      <c r="U30" s="108"/>
    </row>
    <row r="31" s="24" customFormat="1" ht="72" customHeight="1" spans="1:21">
      <c r="A31" s="111" t="s">
        <v>169</v>
      </c>
      <c r="B31" s="52" t="s">
        <v>1259</v>
      </c>
      <c r="C31" s="52" t="s">
        <v>25</v>
      </c>
      <c r="D31" s="52" t="s">
        <v>63</v>
      </c>
      <c r="E31" s="197" t="s">
        <v>1260</v>
      </c>
      <c r="F31" s="169">
        <f>VLOOKUP(B31,'[1]附件2-续建项目'!$B:$F,5,FALSE)</f>
        <v>16002</v>
      </c>
      <c r="G31" s="52" t="s">
        <v>1261</v>
      </c>
      <c r="H31" s="52"/>
      <c r="I31" s="52" t="s">
        <v>97</v>
      </c>
      <c r="J31" s="52" t="s">
        <v>1262</v>
      </c>
      <c r="K31" s="169">
        <v>224</v>
      </c>
      <c r="L31" s="169">
        <v>6250</v>
      </c>
      <c r="M31" s="71">
        <f>VLOOKUP(B31,'[1]附件2-续建项目'!$B:$L,11,FALSE)</f>
        <v>6250</v>
      </c>
      <c r="N31" s="206">
        <f t="shared" si="2"/>
        <v>0</v>
      </c>
      <c r="O31" s="71">
        <v>5000</v>
      </c>
      <c r="P31" s="169">
        <v>5000</v>
      </c>
      <c r="Q31" s="169">
        <f t="shared" si="3"/>
        <v>0</v>
      </c>
      <c r="R31" s="214" t="s">
        <v>60</v>
      </c>
      <c r="S31" s="52"/>
      <c r="T31" s="212" t="s">
        <v>1263</v>
      </c>
      <c r="U31" s="108"/>
    </row>
    <row r="32" s="24" customFormat="1" ht="173" customHeight="1" spans="1:258">
      <c r="A32" s="111" t="s">
        <v>173</v>
      </c>
      <c r="B32" s="171" t="s">
        <v>1264</v>
      </c>
      <c r="C32" s="78" t="s">
        <v>27</v>
      </c>
      <c r="D32" s="78" t="s">
        <v>56</v>
      </c>
      <c r="E32" s="198" t="s">
        <v>1265</v>
      </c>
      <c r="F32" s="199">
        <v>21559.66</v>
      </c>
      <c r="G32" s="171" t="s">
        <v>102</v>
      </c>
      <c r="H32" s="171"/>
      <c r="I32" s="171" t="s">
        <v>97</v>
      </c>
      <c r="J32" s="171" t="s">
        <v>1266</v>
      </c>
      <c r="K32" s="199">
        <v>13786</v>
      </c>
      <c r="L32" s="199">
        <v>6000</v>
      </c>
      <c r="M32" s="71">
        <v>6000</v>
      </c>
      <c r="N32" s="206">
        <f t="shared" si="2"/>
        <v>0</v>
      </c>
      <c r="O32" s="71">
        <v>7000</v>
      </c>
      <c r="P32" s="71">
        <v>6000</v>
      </c>
      <c r="Q32" s="169">
        <f t="shared" si="3"/>
        <v>-1000</v>
      </c>
      <c r="R32" s="199" t="s">
        <v>53</v>
      </c>
      <c r="S32" s="52"/>
      <c r="T32" s="215"/>
      <c r="U32" s="108"/>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0"/>
      <c r="GK32" s="130"/>
      <c r="GL32" s="130"/>
      <c r="GM32" s="130"/>
      <c r="GN32" s="130"/>
      <c r="GO32" s="130"/>
      <c r="GP32" s="130"/>
      <c r="GQ32" s="130"/>
      <c r="GR32" s="130"/>
      <c r="GS32" s="130"/>
      <c r="GT32" s="130"/>
      <c r="GU32" s="130"/>
      <c r="GV32" s="130"/>
      <c r="GW32" s="130"/>
      <c r="GX32" s="130"/>
      <c r="GY32" s="130"/>
      <c r="GZ32" s="130"/>
      <c r="HA32" s="130"/>
      <c r="HB32" s="130"/>
      <c r="HC32" s="130"/>
      <c r="HD32" s="130"/>
      <c r="HE32" s="130"/>
      <c r="HF32" s="130"/>
      <c r="HG32" s="130"/>
      <c r="HH32" s="130"/>
      <c r="HI32" s="130"/>
      <c r="HJ32" s="130"/>
      <c r="HK32" s="130"/>
      <c r="HL32" s="130"/>
      <c r="HM32" s="130"/>
      <c r="HN32" s="130"/>
      <c r="HO32" s="130"/>
      <c r="HP32" s="130"/>
      <c r="HQ32" s="130"/>
      <c r="HR32" s="130"/>
      <c r="HS32" s="130"/>
      <c r="HT32" s="130"/>
      <c r="HU32" s="130"/>
      <c r="HV32" s="130"/>
      <c r="HW32" s="130"/>
      <c r="HX32" s="130"/>
      <c r="HY32" s="130"/>
      <c r="HZ32" s="130"/>
      <c r="IA32" s="130"/>
      <c r="IB32" s="130"/>
      <c r="IC32" s="130"/>
      <c r="ID32" s="130"/>
      <c r="IE32" s="130"/>
      <c r="IF32" s="130"/>
      <c r="IG32" s="130"/>
      <c r="IH32" s="130"/>
      <c r="II32" s="130"/>
      <c r="IJ32" s="130"/>
      <c r="IK32" s="130"/>
      <c r="IL32" s="130"/>
      <c r="IM32" s="130"/>
      <c r="IN32" s="130"/>
      <c r="IO32" s="130"/>
      <c r="IP32" s="130"/>
      <c r="IQ32" s="130"/>
      <c r="IR32" s="130"/>
      <c r="IS32" s="130"/>
      <c r="IT32" s="130"/>
      <c r="IU32" s="130"/>
      <c r="IV32" s="130"/>
      <c r="IW32" s="130"/>
      <c r="IX32" s="130"/>
    </row>
    <row r="33" s="24" customFormat="1" ht="111" customHeight="1" spans="1:258">
      <c r="A33" s="111" t="s">
        <v>178</v>
      </c>
      <c r="B33" s="171" t="s">
        <v>1267</v>
      </c>
      <c r="C33" s="78" t="s">
        <v>27</v>
      </c>
      <c r="D33" s="78" t="s">
        <v>56</v>
      </c>
      <c r="E33" s="198" t="s">
        <v>1268</v>
      </c>
      <c r="F33" s="199">
        <v>12848</v>
      </c>
      <c r="G33" s="171" t="s">
        <v>910</v>
      </c>
      <c r="H33" s="171"/>
      <c r="I33" s="171" t="s">
        <v>97</v>
      </c>
      <c r="J33" s="171" t="s">
        <v>1269</v>
      </c>
      <c r="K33" s="199">
        <v>9873</v>
      </c>
      <c r="L33" s="199">
        <v>2000</v>
      </c>
      <c r="M33" s="71">
        <v>2500</v>
      </c>
      <c r="N33" s="206">
        <f t="shared" si="2"/>
        <v>500</v>
      </c>
      <c r="O33" s="71">
        <v>2600</v>
      </c>
      <c r="P33" s="71">
        <v>3200</v>
      </c>
      <c r="Q33" s="169">
        <f t="shared" si="3"/>
        <v>600</v>
      </c>
      <c r="R33" s="199" t="s">
        <v>53</v>
      </c>
      <c r="S33" s="52"/>
      <c r="T33" s="215"/>
      <c r="U33" s="108"/>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c r="EP33" s="130"/>
      <c r="EQ33" s="130"/>
      <c r="ER33" s="130"/>
      <c r="ES33" s="130"/>
      <c r="ET33" s="130"/>
      <c r="EU33" s="130"/>
      <c r="EV33" s="130"/>
      <c r="EW33" s="130"/>
      <c r="EX33" s="130"/>
      <c r="EY33" s="130"/>
      <c r="EZ33" s="130"/>
      <c r="FA33" s="130"/>
      <c r="FB33" s="130"/>
      <c r="FC33" s="130"/>
      <c r="FD33" s="130"/>
      <c r="FE33" s="130"/>
      <c r="FF33" s="130"/>
      <c r="FG33" s="130"/>
      <c r="FH33" s="130"/>
      <c r="FI33" s="130"/>
      <c r="FJ33" s="130"/>
      <c r="FK33" s="130"/>
      <c r="FL33" s="130"/>
      <c r="FM33" s="130"/>
      <c r="FN33" s="130"/>
      <c r="FO33" s="130"/>
      <c r="FP33" s="130"/>
      <c r="FQ33" s="130"/>
      <c r="FR33" s="130"/>
      <c r="FS33" s="130"/>
      <c r="FT33" s="130"/>
      <c r="FU33" s="130"/>
      <c r="FV33" s="130"/>
      <c r="FW33" s="130"/>
      <c r="FX33" s="130"/>
      <c r="FY33" s="130"/>
      <c r="FZ33" s="130"/>
      <c r="GA33" s="130"/>
      <c r="GB33" s="130"/>
      <c r="GC33" s="130"/>
      <c r="GD33" s="130"/>
      <c r="GE33" s="130"/>
      <c r="GF33" s="130"/>
      <c r="GG33" s="130"/>
      <c r="GH33" s="130"/>
      <c r="GI33" s="130"/>
      <c r="GJ33" s="130"/>
      <c r="GK33" s="130"/>
      <c r="GL33" s="130"/>
      <c r="GM33" s="130"/>
      <c r="GN33" s="130"/>
      <c r="GO33" s="130"/>
      <c r="GP33" s="130"/>
      <c r="GQ33" s="130"/>
      <c r="GR33" s="130"/>
      <c r="GS33" s="130"/>
      <c r="GT33" s="130"/>
      <c r="GU33" s="130"/>
      <c r="GV33" s="130"/>
      <c r="GW33" s="130"/>
      <c r="GX33" s="130"/>
      <c r="GY33" s="130"/>
      <c r="GZ33" s="130"/>
      <c r="HA33" s="130"/>
      <c r="HB33" s="130"/>
      <c r="HC33" s="130"/>
      <c r="HD33" s="130"/>
      <c r="HE33" s="130"/>
      <c r="HF33" s="130"/>
      <c r="HG33" s="130"/>
      <c r="HH33" s="130"/>
      <c r="HI33" s="130"/>
      <c r="HJ33" s="130"/>
      <c r="HK33" s="130"/>
      <c r="HL33" s="130"/>
      <c r="HM33" s="130"/>
      <c r="HN33" s="130"/>
      <c r="HO33" s="130"/>
      <c r="HP33" s="130"/>
      <c r="HQ33" s="130"/>
      <c r="HR33" s="130"/>
      <c r="HS33" s="130"/>
      <c r="HT33" s="130"/>
      <c r="HU33" s="130"/>
      <c r="HV33" s="130"/>
      <c r="HW33" s="130"/>
      <c r="HX33" s="130"/>
      <c r="HY33" s="130"/>
      <c r="HZ33" s="130"/>
      <c r="IA33" s="130"/>
      <c r="IB33" s="130"/>
      <c r="IC33" s="130"/>
      <c r="ID33" s="130"/>
      <c r="IE33" s="130"/>
      <c r="IF33" s="130"/>
      <c r="IG33" s="130"/>
      <c r="IH33" s="130"/>
      <c r="II33" s="130"/>
      <c r="IJ33" s="130"/>
      <c r="IK33" s="130"/>
      <c r="IL33" s="130"/>
      <c r="IM33" s="130"/>
      <c r="IN33" s="130"/>
      <c r="IO33" s="130"/>
      <c r="IP33" s="130"/>
      <c r="IQ33" s="130"/>
      <c r="IR33" s="130"/>
      <c r="IS33" s="130"/>
      <c r="IT33" s="130"/>
      <c r="IU33" s="130"/>
      <c r="IV33" s="130"/>
      <c r="IW33" s="130"/>
      <c r="IX33" s="130"/>
    </row>
    <row r="34" s="24" customFormat="1" ht="176" customHeight="1" spans="1:258">
      <c r="A34" s="111" t="s">
        <v>184</v>
      </c>
      <c r="B34" s="78" t="s">
        <v>1270</v>
      </c>
      <c r="C34" s="78" t="s">
        <v>27</v>
      </c>
      <c r="D34" s="78" t="s">
        <v>1271</v>
      </c>
      <c r="E34" s="193" t="s">
        <v>1272</v>
      </c>
      <c r="F34" s="71">
        <v>5562.55</v>
      </c>
      <c r="G34" s="78" t="s">
        <v>361</v>
      </c>
      <c r="H34" s="78"/>
      <c r="I34" s="78" t="s">
        <v>97</v>
      </c>
      <c r="J34" s="78" t="s">
        <v>1273</v>
      </c>
      <c r="K34" s="71">
        <v>3959</v>
      </c>
      <c r="L34" s="71">
        <v>782</v>
      </c>
      <c r="M34" s="71">
        <v>782</v>
      </c>
      <c r="N34" s="206">
        <f t="shared" si="2"/>
        <v>0</v>
      </c>
      <c r="O34" s="71">
        <v>1000</v>
      </c>
      <c r="P34" s="71">
        <v>66.76</v>
      </c>
      <c r="Q34" s="169">
        <f t="shared" si="3"/>
        <v>-933.24</v>
      </c>
      <c r="R34" s="199" t="s">
        <v>53</v>
      </c>
      <c r="S34" s="52"/>
      <c r="T34" s="107" t="s">
        <v>1274</v>
      </c>
      <c r="U34" s="108"/>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0"/>
      <c r="GK34" s="130"/>
      <c r="GL34" s="130"/>
      <c r="GM34" s="130"/>
      <c r="GN34" s="130"/>
      <c r="GO34" s="130"/>
      <c r="GP34" s="130"/>
      <c r="GQ34" s="130"/>
      <c r="GR34" s="130"/>
      <c r="GS34" s="130"/>
      <c r="GT34" s="130"/>
      <c r="GU34" s="130"/>
      <c r="GV34" s="130"/>
      <c r="GW34" s="130"/>
      <c r="GX34" s="130"/>
      <c r="GY34" s="130"/>
      <c r="GZ34" s="130"/>
      <c r="HA34" s="130"/>
      <c r="HB34" s="130"/>
      <c r="HC34" s="130"/>
      <c r="HD34" s="130"/>
      <c r="HE34" s="130"/>
      <c r="HF34" s="130"/>
      <c r="HG34" s="130"/>
      <c r="HH34" s="130"/>
      <c r="HI34" s="130"/>
      <c r="HJ34" s="130"/>
      <c r="HK34" s="130"/>
      <c r="HL34" s="130"/>
      <c r="HM34" s="130"/>
      <c r="HN34" s="130"/>
      <c r="HO34" s="130"/>
      <c r="HP34" s="130"/>
      <c r="HQ34" s="130"/>
      <c r="HR34" s="130"/>
      <c r="HS34" s="130"/>
      <c r="HT34" s="130"/>
      <c r="HU34" s="130"/>
      <c r="HV34" s="130"/>
      <c r="HW34" s="130"/>
      <c r="HX34" s="130"/>
      <c r="HY34" s="130"/>
      <c r="HZ34" s="130"/>
      <c r="IA34" s="130"/>
      <c r="IB34" s="130"/>
      <c r="IC34" s="130"/>
      <c r="ID34" s="130"/>
      <c r="IE34" s="130"/>
      <c r="IF34" s="130"/>
      <c r="IG34" s="130"/>
      <c r="IH34" s="130"/>
      <c r="II34" s="130"/>
      <c r="IJ34" s="130"/>
      <c r="IK34" s="130"/>
      <c r="IL34" s="130"/>
      <c r="IM34" s="130"/>
      <c r="IN34" s="130"/>
      <c r="IO34" s="130"/>
      <c r="IP34" s="130"/>
      <c r="IQ34" s="130"/>
      <c r="IR34" s="130"/>
      <c r="IS34" s="130"/>
      <c r="IT34" s="130"/>
      <c r="IU34" s="130"/>
      <c r="IV34" s="130"/>
      <c r="IW34" s="130"/>
      <c r="IX34" s="130"/>
    </row>
    <row r="35" s="24" customFormat="1" ht="171" customHeight="1" spans="1:258">
      <c r="A35" s="111" t="s">
        <v>188</v>
      </c>
      <c r="B35" s="78" t="s">
        <v>1275</v>
      </c>
      <c r="C35" s="78" t="s">
        <v>27</v>
      </c>
      <c r="D35" s="78" t="s">
        <v>1271</v>
      </c>
      <c r="E35" s="193" t="s">
        <v>1276</v>
      </c>
      <c r="F35" s="71">
        <v>5499.62</v>
      </c>
      <c r="G35" s="78" t="s">
        <v>361</v>
      </c>
      <c r="H35" s="78"/>
      <c r="I35" s="78" t="s">
        <v>97</v>
      </c>
      <c r="J35" s="78" t="s">
        <v>1277</v>
      </c>
      <c r="K35" s="71">
        <v>3888</v>
      </c>
      <c r="L35" s="71">
        <v>779</v>
      </c>
      <c r="M35" s="71">
        <v>779</v>
      </c>
      <c r="N35" s="206">
        <f t="shared" si="2"/>
        <v>0</v>
      </c>
      <c r="O35" s="71">
        <v>1000</v>
      </c>
      <c r="P35" s="71">
        <v>326.77</v>
      </c>
      <c r="Q35" s="169">
        <f t="shared" si="3"/>
        <v>-673.23</v>
      </c>
      <c r="R35" s="199" t="s">
        <v>53</v>
      </c>
      <c r="S35" s="52"/>
      <c r="T35" s="107" t="s">
        <v>1278</v>
      </c>
      <c r="U35" s="108"/>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c r="FN35" s="130"/>
      <c r="FO35" s="130"/>
      <c r="FP35" s="130"/>
      <c r="FQ35" s="130"/>
      <c r="FR35" s="130"/>
      <c r="FS35" s="130"/>
      <c r="FT35" s="130"/>
      <c r="FU35" s="130"/>
      <c r="FV35" s="130"/>
      <c r="FW35" s="130"/>
      <c r="FX35" s="130"/>
      <c r="FY35" s="130"/>
      <c r="FZ35" s="130"/>
      <c r="GA35" s="130"/>
      <c r="GB35" s="130"/>
      <c r="GC35" s="130"/>
      <c r="GD35" s="130"/>
      <c r="GE35" s="130"/>
      <c r="GF35" s="130"/>
      <c r="GG35" s="130"/>
      <c r="GH35" s="130"/>
      <c r="GI35" s="130"/>
      <c r="GJ35" s="130"/>
      <c r="GK35" s="130"/>
      <c r="GL35" s="130"/>
      <c r="GM35" s="130"/>
      <c r="GN35" s="130"/>
      <c r="GO35" s="130"/>
      <c r="GP35" s="130"/>
      <c r="GQ35" s="130"/>
      <c r="GR35" s="130"/>
      <c r="GS35" s="130"/>
      <c r="GT35" s="130"/>
      <c r="GU35" s="130"/>
      <c r="GV35" s="130"/>
      <c r="GW35" s="130"/>
      <c r="GX35" s="130"/>
      <c r="GY35" s="130"/>
      <c r="GZ35" s="130"/>
      <c r="HA35" s="130"/>
      <c r="HB35" s="130"/>
      <c r="HC35" s="130"/>
      <c r="HD35" s="130"/>
      <c r="HE35" s="130"/>
      <c r="HF35" s="130"/>
      <c r="HG35" s="130"/>
      <c r="HH35" s="130"/>
      <c r="HI35" s="130"/>
      <c r="HJ35" s="130"/>
      <c r="HK35" s="130"/>
      <c r="HL35" s="130"/>
      <c r="HM35" s="130"/>
      <c r="HN35" s="130"/>
      <c r="HO35" s="130"/>
      <c r="HP35" s="130"/>
      <c r="HQ35" s="130"/>
      <c r="HR35" s="130"/>
      <c r="HS35" s="130"/>
      <c r="HT35" s="130"/>
      <c r="HU35" s="130"/>
      <c r="HV35" s="130"/>
      <c r="HW35" s="130"/>
      <c r="HX35" s="130"/>
      <c r="HY35" s="130"/>
      <c r="HZ35" s="130"/>
      <c r="IA35" s="130"/>
      <c r="IB35" s="130"/>
      <c r="IC35" s="130"/>
      <c r="ID35" s="130"/>
      <c r="IE35" s="130"/>
      <c r="IF35" s="130"/>
      <c r="IG35" s="130"/>
      <c r="IH35" s="130"/>
      <c r="II35" s="130"/>
      <c r="IJ35" s="130"/>
      <c r="IK35" s="130"/>
      <c r="IL35" s="130"/>
      <c r="IM35" s="130"/>
      <c r="IN35" s="130"/>
      <c r="IO35" s="130"/>
      <c r="IP35" s="130"/>
      <c r="IQ35" s="130"/>
      <c r="IR35" s="130"/>
      <c r="IS35" s="130"/>
      <c r="IT35" s="130"/>
      <c r="IU35" s="130"/>
      <c r="IV35" s="130"/>
      <c r="IW35" s="130"/>
      <c r="IX35" s="130"/>
    </row>
    <row r="36" s="24" customFormat="1" ht="179" customHeight="1" spans="1:258">
      <c r="A36" s="111" t="s">
        <v>192</v>
      </c>
      <c r="B36" s="78" t="s">
        <v>1279</v>
      </c>
      <c r="C36" s="78" t="s">
        <v>27</v>
      </c>
      <c r="D36" s="78" t="s">
        <v>1280</v>
      </c>
      <c r="E36" s="193" t="s">
        <v>1281</v>
      </c>
      <c r="F36" s="71">
        <v>1605.89</v>
      </c>
      <c r="G36" s="78" t="s">
        <v>1204</v>
      </c>
      <c r="H36" s="78"/>
      <c r="I36" s="78" t="s">
        <v>97</v>
      </c>
      <c r="J36" s="78" t="s">
        <v>1282</v>
      </c>
      <c r="K36" s="71">
        <v>957.815</v>
      </c>
      <c r="L36" s="71">
        <v>482.3</v>
      </c>
      <c r="M36" s="71">
        <v>206.7</v>
      </c>
      <c r="N36" s="206">
        <f t="shared" si="2"/>
        <v>-275.6</v>
      </c>
      <c r="O36" s="71">
        <v>482.3</v>
      </c>
      <c r="P36" s="71">
        <v>206.7</v>
      </c>
      <c r="Q36" s="169">
        <f t="shared" si="3"/>
        <v>-275.6</v>
      </c>
      <c r="R36" s="199" t="s">
        <v>959</v>
      </c>
      <c r="S36" s="52"/>
      <c r="T36" s="215"/>
      <c r="U36" s="108"/>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130"/>
      <c r="GE36" s="130"/>
      <c r="GF36" s="130"/>
      <c r="GG36" s="130"/>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c r="IC36" s="130"/>
      <c r="ID36" s="130"/>
      <c r="IE36" s="130"/>
      <c r="IF36" s="130"/>
      <c r="IG36" s="130"/>
      <c r="IH36" s="130"/>
      <c r="II36" s="130"/>
      <c r="IJ36" s="130"/>
      <c r="IK36" s="130"/>
      <c r="IL36" s="130"/>
      <c r="IM36" s="130"/>
      <c r="IN36" s="130"/>
      <c r="IO36" s="130"/>
      <c r="IP36" s="130"/>
      <c r="IQ36" s="130"/>
      <c r="IR36" s="130"/>
      <c r="IS36" s="130"/>
      <c r="IT36" s="130"/>
      <c r="IU36" s="130"/>
      <c r="IV36" s="130"/>
      <c r="IW36" s="130"/>
      <c r="IX36" s="130"/>
    </row>
    <row r="37" s="24" customFormat="1" ht="128" customHeight="1" spans="1:258">
      <c r="A37" s="111" t="s">
        <v>196</v>
      </c>
      <c r="B37" s="78" t="s">
        <v>1283</v>
      </c>
      <c r="C37" s="78" t="s">
        <v>27</v>
      </c>
      <c r="D37" s="78" t="s">
        <v>142</v>
      </c>
      <c r="E37" s="193" t="s">
        <v>1284</v>
      </c>
      <c r="F37" s="71">
        <v>178973.23</v>
      </c>
      <c r="G37" s="78" t="s">
        <v>1192</v>
      </c>
      <c r="H37" s="78"/>
      <c r="I37" s="78" t="s">
        <v>97</v>
      </c>
      <c r="J37" s="78" t="s">
        <v>1285</v>
      </c>
      <c r="K37" s="71">
        <v>14522</v>
      </c>
      <c r="L37" s="71">
        <v>69581.1764705882</v>
      </c>
      <c r="M37" s="71">
        <v>15417.58</v>
      </c>
      <c r="N37" s="206">
        <f t="shared" si="2"/>
        <v>-54163.5964705882</v>
      </c>
      <c r="O37" s="71">
        <v>59144</v>
      </c>
      <c r="P37" s="71">
        <v>25968.09</v>
      </c>
      <c r="Q37" s="169">
        <f t="shared" si="3"/>
        <v>-33175.91</v>
      </c>
      <c r="R37" s="199" t="s">
        <v>959</v>
      </c>
      <c r="S37" s="52"/>
      <c r="T37" s="107" t="s">
        <v>1286</v>
      </c>
      <c r="U37" s="108"/>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c r="HI37" s="130"/>
      <c r="HJ37" s="130"/>
      <c r="HK37" s="130"/>
      <c r="HL37" s="130"/>
      <c r="HM37" s="130"/>
      <c r="HN37" s="130"/>
      <c r="HO37" s="130"/>
      <c r="HP37" s="130"/>
      <c r="HQ37" s="130"/>
      <c r="HR37" s="130"/>
      <c r="HS37" s="130"/>
      <c r="HT37" s="130"/>
      <c r="HU37" s="130"/>
      <c r="HV37" s="130"/>
      <c r="HW37" s="130"/>
      <c r="HX37" s="130"/>
      <c r="HY37" s="130"/>
      <c r="HZ37" s="130"/>
      <c r="IA37" s="130"/>
      <c r="IB37" s="130"/>
      <c r="IC37" s="130"/>
      <c r="ID37" s="130"/>
      <c r="IE37" s="130"/>
      <c r="IF37" s="130"/>
      <c r="IG37" s="130"/>
      <c r="IH37" s="130"/>
      <c r="II37" s="130"/>
      <c r="IJ37" s="130"/>
      <c r="IK37" s="130"/>
      <c r="IL37" s="130"/>
      <c r="IM37" s="130"/>
      <c r="IN37" s="130"/>
      <c r="IO37" s="130"/>
      <c r="IP37" s="130"/>
      <c r="IQ37" s="130"/>
      <c r="IR37" s="130"/>
      <c r="IS37" s="130"/>
      <c r="IT37" s="130"/>
      <c r="IU37" s="130"/>
      <c r="IV37" s="130"/>
      <c r="IW37" s="130"/>
      <c r="IX37" s="130"/>
    </row>
    <row r="38" s="24" customFormat="1" ht="54" customHeight="1" spans="1:258">
      <c r="A38" s="111" t="s">
        <v>200</v>
      </c>
      <c r="B38" s="52" t="s">
        <v>1287</v>
      </c>
      <c r="C38" s="78" t="s">
        <v>27</v>
      </c>
      <c r="D38" s="52" t="s">
        <v>137</v>
      </c>
      <c r="E38" s="197" t="s">
        <v>1288</v>
      </c>
      <c r="F38" s="169">
        <v>458.34</v>
      </c>
      <c r="G38" s="57" t="s">
        <v>102</v>
      </c>
      <c r="H38" s="57"/>
      <c r="I38" s="55" t="s">
        <v>97</v>
      </c>
      <c r="J38" s="57" t="s">
        <v>1289</v>
      </c>
      <c r="K38" s="169">
        <v>18.34</v>
      </c>
      <c r="L38" s="169">
        <v>440</v>
      </c>
      <c r="M38" s="71">
        <v>440</v>
      </c>
      <c r="N38" s="206">
        <f t="shared" si="2"/>
        <v>0</v>
      </c>
      <c r="O38" s="71">
        <v>375</v>
      </c>
      <c r="P38" s="71">
        <v>375</v>
      </c>
      <c r="Q38" s="169">
        <f t="shared" si="3"/>
        <v>0</v>
      </c>
      <c r="R38" s="169" t="s">
        <v>92</v>
      </c>
      <c r="S38" s="52"/>
      <c r="T38" s="107"/>
      <c r="U38" s="108"/>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c r="IW38" s="90"/>
      <c r="IX38" s="90"/>
    </row>
    <row r="39" s="64" customFormat="1" ht="86" customHeight="1" spans="1:258">
      <c r="A39" s="111" t="s">
        <v>204</v>
      </c>
      <c r="B39" s="52" t="s">
        <v>1290</v>
      </c>
      <c r="C39" s="78" t="s">
        <v>27</v>
      </c>
      <c r="D39" s="52" t="s">
        <v>137</v>
      </c>
      <c r="E39" s="197" t="s">
        <v>1291</v>
      </c>
      <c r="F39" s="168">
        <v>459.22</v>
      </c>
      <c r="G39" s="52" t="s">
        <v>102</v>
      </c>
      <c r="H39" s="52"/>
      <c r="I39" s="55" t="s">
        <v>97</v>
      </c>
      <c r="J39" s="55" t="s">
        <v>1292</v>
      </c>
      <c r="K39" s="169">
        <v>119.22</v>
      </c>
      <c r="L39" s="169">
        <v>340</v>
      </c>
      <c r="M39" s="71">
        <v>340</v>
      </c>
      <c r="N39" s="206">
        <f t="shared" si="2"/>
        <v>0</v>
      </c>
      <c r="O39" s="71">
        <v>288</v>
      </c>
      <c r="P39" s="71">
        <v>288</v>
      </c>
      <c r="Q39" s="169">
        <f t="shared" si="3"/>
        <v>0</v>
      </c>
      <c r="R39" s="169" t="s">
        <v>92</v>
      </c>
      <c r="S39" s="52"/>
      <c r="T39" s="215"/>
      <c r="U39" s="108"/>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c r="FY39" s="130"/>
      <c r="FZ39" s="130"/>
      <c r="GA39" s="130"/>
      <c r="GB39" s="130"/>
      <c r="GC39" s="130"/>
      <c r="GD39" s="130"/>
      <c r="GE39" s="130"/>
      <c r="GF39" s="130"/>
      <c r="GG39" s="130"/>
      <c r="GH39" s="130"/>
      <c r="GI39" s="130"/>
      <c r="GJ39" s="130"/>
      <c r="GK39" s="130"/>
      <c r="GL39" s="130"/>
      <c r="GM39" s="130"/>
      <c r="GN39" s="130"/>
      <c r="GO39" s="130"/>
      <c r="GP39" s="130"/>
      <c r="GQ39" s="130"/>
      <c r="GR39" s="130"/>
      <c r="GS39" s="130"/>
      <c r="GT39" s="130"/>
      <c r="GU39" s="130"/>
      <c r="GV39" s="130"/>
      <c r="GW39" s="130"/>
      <c r="GX39" s="130"/>
      <c r="GY39" s="130"/>
      <c r="GZ39" s="130"/>
      <c r="HA39" s="130"/>
      <c r="HB39" s="130"/>
      <c r="HC39" s="130"/>
      <c r="HD39" s="130"/>
      <c r="HE39" s="130"/>
      <c r="HF39" s="130"/>
      <c r="HG39" s="130"/>
      <c r="HH39" s="130"/>
      <c r="HI39" s="130"/>
      <c r="HJ39" s="130"/>
      <c r="HK39" s="130"/>
      <c r="HL39" s="130"/>
      <c r="HM39" s="130"/>
      <c r="HN39" s="130"/>
      <c r="HO39" s="130"/>
      <c r="HP39" s="130"/>
      <c r="HQ39" s="130"/>
      <c r="HR39" s="130"/>
      <c r="HS39" s="130"/>
      <c r="HT39" s="130"/>
      <c r="HU39" s="130"/>
      <c r="HV39" s="130"/>
      <c r="HW39" s="130"/>
      <c r="HX39" s="130"/>
      <c r="HY39" s="130"/>
      <c r="HZ39" s="130"/>
      <c r="IA39" s="130"/>
      <c r="IB39" s="130"/>
      <c r="IC39" s="130"/>
      <c r="ID39" s="130"/>
      <c r="IE39" s="130"/>
      <c r="IF39" s="130"/>
      <c r="IG39" s="130"/>
      <c r="IH39" s="130"/>
      <c r="II39" s="130"/>
      <c r="IJ39" s="130"/>
      <c r="IK39" s="130"/>
      <c r="IL39" s="130"/>
      <c r="IM39" s="130"/>
      <c r="IN39" s="130"/>
      <c r="IO39" s="130"/>
      <c r="IP39" s="130"/>
      <c r="IQ39" s="130"/>
      <c r="IR39" s="130"/>
      <c r="IS39" s="216"/>
      <c r="IT39" s="216"/>
      <c r="IU39" s="216"/>
      <c r="IV39" s="216"/>
      <c r="IW39" s="216"/>
      <c r="IX39" s="216"/>
    </row>
    <row r="40" s="24" customFormat="1" ht="84" customHeight="1" spans="1:258">
      <c r="A40" s="111" t="s">
        <v>209</v>
      </c>
      <c r="B40" s="52" t="s">
        <v>1293</v>
      </c>
      <c r="C40" s="78" t="s">
        <v>27</v>
      </c>
      <c r="D40" s="52" t="s">
        <v>137</v>
      </c>
      <c r="E40" s="197" t="s">
        <v>1294</v>
      </c>
      <c r="F40" s="168">
        <v>767.72</v>
      </c>
      <c r="G40" s="52" t="s">
        <v>102</v>
      </c>
      <c r="H40" s="52"/>
      <c r="I40" s="55" t="s">
        <v>97</v>
      </c>
      <c r="J40" s="55" t="s">
        <v>1295</v>
      </c>
      <c r="K40" s="169">
        <v>445.62</v>
      </c>
      <c r="L40" s="169">
        <v>322.1</v>
      </c>
      <c r="M40" s="71">
        <v>322.1</v>
      </c>
      <c r="N40" s="206">
        <f t="shared" si="2"/>
        <v>0</v>
      </c>
      <c r="O40" s="71">
        <v>272</v>
      </c>
      <c r="P40" s="71">
        <v>272</v>
      </c>
      <c r="Q40" s="169">
        <f t="shared" si="3"/>
        <v>0</v>
      </c>
      <c r="R40" s="169" t="s">
        <v>92</v>
      </c>
      <c r="S40" s="52"/>
      <c r="T40" s="215"/>
      <c r="U40" s="108"/>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0"/>
      <c r="EX40" s="130"/>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c r="FY40" s="130"/>
      <c r="FZ40" s="130"/>
      <c r="GA40" s="130"/>
      <c r="GB40" s="130"/>
      <c r="GC40" s="130"/>
      <c r="GD40" s="130"/>
      <c r="GE40" s="130"/>
      <c r="GF40" s="130"/>
      <c r="GG40" s="130"/>
      <c r="GH40" s="130"/>
      <c r="GI40" s="130"/>
      <c r="GJ40" s="130"/>
      <c r="GK40" s="130"/>
      <c r="GL40" s="130"/>
      <c r="GM40" s="130"/>
      <c r="GN40" s="130"/>
      <c r="GO40" s="130"/>
      <c r="GP40" s="130"/>
      <c r="GQ40" s="130"/>
      <c r="GR40" s="130"/>
      <c r="GS40" s="130"/>
      <c r="GT40" s="130"/>
      <c r="GU40" s="130"/>
      <c r="GV40" s="130"/>
      <c r="GW40" s="130"/>
      <c r="GX40" s="130"/>
      <c r="GY40" s="130"/>
      <c r="GZ40" s="130"/>
      <c r="HA40" s="130"/>
      <c r="HB40" s="130"/>
      <c r="HC40" s="130"/>
      <c r="HD40" s="130"/>
      <c r="HE40" s="130"/>
      <c r="HF40" s="130"/>
      <c r="HG40" s="130"/>
      <c r="HH40" s="130"/>
      <c r="HI40" s="130"/>
      <c r="HJ40" s="130"/>
      <c r="HK40" s="130"/>
      <c r="HL40" s="130"/>
      <c r="HM40" s="130"/>
      <c r="HN40" s="130"/>
      <c r="HO40" s="130"/>
      <c r="HP40" s="130"/>
      <c r="HQ40" s="130"/>
      <c r="HR40" s="130"/>
      <c r="HS40" s="130"/>
      <c r="HT40" s="130"/>
      <c r="HU40" s="130"/>
      <c r="HV40" s="130"/>
      <c r="HW40" s="130"/>
      <c r="HX40" s="130"/>
      <c r="HY40" s="130"/>
      <c r="HZ40" s="130"/>
      <c r="IA40" s="130"/>
      <c r="IB40" s="130"/>
      <c r="IC40" s="130"/>
      <c r="ID40" s="130"/>
      <c r="IE40" s="130"/>
      <c r="IF40" s="130"/>
      <c r="IG40" s="130"/>
      <c r="IH40" s="130"/>
      <c r="II40" s="130"/>
      <c r="IJ40" s="130"/>
      <c r="IK40" s="130"/>
      <c r="IL40" s="130"/>
      <c r="IM40" s="130"/>
      <c r="IN40" s="130"/>
      <c r="IO40" s="130"/>
      <c r="IP40" s="130"/>
      <c r="IQ40" s="130"/>
      <c r="IR40" s="130"/>
      <c r="IS40" s="216"/>
      <c r="IT40" s="216"/>
      <c r="IU40" s="216"/>
      <c r="IV40" s="216"/>
      <c r="IW40" s="216"/>
      <c r="IX40" s="216"/>
    </row>
    <row r="41" s="24" customFormat="1" ht="156" customHeight="1" spans="1:258">
      <c r="A41" s="111" t="s">
        <v>213</v>
      </c>
      <c r="B41" s="52" t="s">
        <v>1296</v>
      </c>
      <c r="C41" s="55" t="s">
        <v>30</v>
      </c>
      <c r="D41" s="52" t="s">
        <v>137</v>
      </c>
      <c r="E41" s="197" t="s">
        <v>1297</v>
      </c>
      <c r="F41" s="169">
        <v>214880</v>
      </c>
      <c r="G41" s="52" t="s">
        <v>102</v>
      </c>
      <c r="H41" s="52"/>
      <c r="I41" s="52" t="s">
        <v>97</v>
      </c>
      <c r="J41" s="52" t="s">
        <v>1298</v>
      </c>
      <c r="K41" s="169">
        <v>178355</v>
      </c>
      <c r="L41" s="169">
        <v>35696</v>
      </c>
      <c r="M41" s="169">
        <v>22450</v>
      </c>
      <c r="N41" s="206">
        <f t="shared" si="2"/>
        <v>-13246</v>
      </c>
      <c r="O41" s="169">
        <v>42793.495425</v>
      </c>
      <c r="P41" s="71">
        <v>33057.892828</v>
      </c>
      <c r="Q41" s="169">
        <f t="shared" si="3"/>
        <v>-9735.602597</v>
      </c>
      <c r="R41" s="71" t="s">
        <v>60</v>
      </c>
      <c r="S41" s="52"/>
      <c r="T41" s="39" t="s">
        <v>1299</v>
      </c>
      <c r="U41" s="39"/>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c r="IW41" s="64"/>
      <c r="IX41" s="64"/>
    </row>
    <row r="42" s="24" customFormat="1" ht="57" customHeight="1" spans="1:21">
      <c r="A42" s="111" t="s">
        <v>217</v>
      </c>
      <c r="B42" s="78" t="s">
        <v>1300</v>
      </c>
      <c r="C42" s="78" t="s">
        <v>28</v>
      </c>
      <c r="D42" s="78" t="s">
        <v>137</v>
      </c>
      <c r="E42" s="193" t="s">
        <v>1301</v>
      </c>
      <c r="F42" s="71">
        <v>3153.38</v>
      </c>
      <c r="G42" s="78" t="s">
        <v>102</v>
      </c>
      <c r="H42" s="78"/>
      <c r="I42" s="55" t="s">
        <v>97</v>
      </c>
      <c r="J42" s="78" t="s">
        <v>1302</v>
      </c>
      <c r="K42" s="71">
        <v>1165</v>
      </c>
      <c r="L42" s="71">
        <v>1500</v>
      </c>
      <c r="M42" s="71">
        <v>1700</v>
      </c>
      <c r="N42" s="206">
        <f t="shared" si="2"/>
        <v>200</v>
      </c>
      <c r="O42" s="71">
        <v>1200</v>
      </c>
      <c r="P42" s="71">
        <v>1569.89</v>
      </c>
      <c r="Q42" s="169">
        <f t="shared" si="3"/>
        <v>369.89</v>
      </c>
      <c r="R42" s="71" t="s">
        <v>60</v>
      </c>
      <c r="S42" s="52"/>
      <c r="T42" s="211"/>
      <c r="U42" s="108"/>
    </row>
    <row r="43" s="24" customFormat="1" ht="190" customHeight="1" spans="1:21">
      <c r="A43" s="111" t="s">
        <v>221</v>
      </c>
      <c r="B43" s="78" t="s">
        <v>1303</v>
      </c>
      <c r="C43" s="78" t="s">
        <v>32</v>
      </c>
      <c r="D43" s="78" t="s">
        <v>1304</v>
      </c>
      <c r="E43" s="193" t="s">
        <v>1305</v>
      </c>
      <c r="F43" s="71">
        <v>663.11</v>
      </c>
      <c r="G43" s="78" t="s">
        <v>361</v>
      </c>
      <c r="H43" s="78"/>
      <c r="I43" s="78" t="s">
        <v>97</v>
      </c>
      <c r="J43" s="78" t="s">
        <v>307</v>
      </c>
      <c r="K43" s="71">
        <v>187.458</v>
      </c>
      <c r="L43" s="71">
        <v>404.266</v>
      </c>
      <c r="M43" s="169">
        <v>400.036</v>
      </c>
      <c r="N43" s="206">
        <f t="shared" si="2"/>
        <v>-4.23000000000002</v>
      </c>
      <c r="O43" s="169">
        <v>404.27</v>
      </c>
      <c r="P43" s="71">
        <v>400.036</v>
      </c>
      <c r="Q43" s="169">
        <f t="shared" si="3"/>
        <v>-4.23399999999998</v>
      </c>
      <c r="R43" s="71" t="s">
        <v>104</v>
      </c>
      <c r="S43" s="52"/>
      <c r="T43" s="211"/>
      <c r="U43" s="108"/>
    </row>
  </sheetData>
  <sheetProtection autoFilter="0"/>
  <autoFilter ref="A7:IX43">
    <extLst/>
  </autoFilter>
  <mergeCells count="24">
    <mergeCell ref="A1:B1"/>
    <mergeCell ref="A2:S2"/>
    <mergeCell ref="D3:E3"/>
    <mergeCell ref="P3:S3"/>
    <mergeCell ref="A7:E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s>
  <conditionalFormatting sqref="P11:Q11">
    <cfRule type="expression" dxfId="0" priority="3" stopIfTrue="1">
      <formula>AND(SUMPRODUCT(IFERROR(1*(($B$7:$B$56&amp;"x")=(P11&amp;"x")),0))&gt;1,NOT(ISBLANK(P11)))</formula>
    </cfRule>
  </conditionalFormatting>
  <conditionalFormatting sqref="B39">
    <cfRule type="expression" dxfId="0" priority="1" stopIfTrue="1">
      <formula>AND(COUNTIF($B$9:$B$133,B39)+COUNTIF(#REF!,B39)&gt;1,NOT(ISBLANK(B39)))</formula>
    </cfRule>
  </conditionalFormatting>
  <conditionalFormatting sqref="B32:B34">
    <cfRule type="expression" dxfId="0" priority="2" stopIfTrue="1">
      <formula>AND(COUNTIF($B$14:$B$144,B32)+COUNTIF(#REF!,B32)&gt;1,NOT(ISBLANK(B32)))</formula>
    </cfRule>
  </conditionalFormatting>
  <printOptions horizontalCentered="1"/>
  <pageMargins left="0.314583333333333" right="0.314583333333333" top="0.314583333333333" bottom="0.314583333333333" header="0.511805555555556" footer="0.389583333333333"/>
  <pageSetup paperSize="8" scale="78" fitToHeight="0" orientation="landscape" horizontalDpi="600" verticalDpi="600"/>
  <headerFooter alignWithMargins="0">
    <oddFooter>&amp;C&amp;"宋体"&amp;11第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31"/>
  <sheetViews>
    <sheetView view="pageBreakPreview" zoomScale="70" zoomScaleNormal="85" workbookViewId="0">
      <pane ySplit="7" topLeftCell="A8" activePane="bottomLeft" state="frozen"/>
      <selection/>
      <selection pane="bottomLeft" activeCell="R8" sqref="R8:R31"/>
    </sheetView>
  </sheetViews>
  <sheetFormatPr defaultColWidth="7.88333333333333" defaultRowHeight="15"/>
  <cols>
    <col min="1" max="1" width="6.88333333333333" style="132" customWidth="1"/>
    <col min="2" max="2" width="26.5" style="133" customWidth="1"/>
    <col min="3" max="3" width="10.3833333333333" style="133" customWidth="1"/>
    <col min="4" max="4" width="8.63333333333333" style="134" customWidth="1"/>
    <col min="5" max="5" width="35.4" style="135" customWidth="1"/>
    <col min="6" max="6" width="15.2333333333333" style="136" customWidth="1"/>
    <col min="7" max="7" width="12.05" style="136" customWidth="1"/>
    <col min="8" max="8" width="12.8833333333333" style="137" customWidth="1"/>
    <col min="9" max="9" width="8.88333333333333" style="137" customWidth="1"/>
    <col min="10" max="10" width="12.75" style="137" customWidth="1"/>
    <col min="11" max="11" width="12.8416666666667" style="136" customWidth="1"/>
    <col min="12" max="12" width="11.8916666666667" style="136" customWidth="1"/>
    <col min="13" max="13" width="13.65" style="136" customWidth="1"/>
    <col min="14" max="14" width="11.8916666666667" style="136" customWidth="1"/>
    <col min="15" max="15" width="13.0083333333333" style="138" customWidth="1"/>
    <col min="16" max="16" width="13.65" style="133" customWidth="1"/>
    <col min="17" max="17" width="10" style="133" customWidth="1"/>
    <col min="18" max="18" width="8.63333333333333" style="100" customWidth="1"/>
    <col min="19" max="19" width="13.3833333333333" style="139" hidden="1" customWidth="1"/>
    <col min="20" max="20" width="12.6333333333333" style="108" hidden="1" customWidth="1"/>
    <col min="21" max="21" width="7.88333333333333" style="108" hidden="1" customWidth="1"/>
    <col min="22" max="22" width="16.025" style="24" hidden="1" customWidth="1"/>
    <col min="23" max="23" width="15.075" style="24" customWidth="1"/>
    <col min="24" max="28" width="7.88333333333333" style="24" customWidth="1"/>
    <col min="29" max="16384" width="7.88333333333333" style="24"/>
  </cols>
  <sheetData>
    <row r="1" ht="29" customHeight="1" spans="1:2">
      <c r="A1" s="42" t="s">
        <v>1306</v>
      </c>
      <c r="B1" s="140"/>
    </row>
    <row r="2" ht="36.95" customHeight="1" spans="1:18">
      <c r="A2" s="43" t="s">
        <v>1307</v>
      </c>
      <c r="B2" s="43"/>
      <c r="C2" s="43"/>
      <c r="D2" s="43"/>
      <c r="E2" s="60"/>
      <c r="F2" s="147"/>
      <c r="G2" s="147"/>
      <c r="H2" s="43"/>
      <c r="I2" s="43"/>
      <c r="J2" s="43"/>
      <c r="K2" s="147"/>
      <c r="L2" s="147"/>
      <c r="M2" s="147"/>
      <c r="N2" s="147"/>
      <c r="O2" s="172"/>
      <c r="P2" s="173"/>
      <c r="Q2" s="173"/>
      <c r="R2" s="173"/>
    </row>
    <row r="3" s="24" customFormat="1" ht="18.75" customHeight="1" spans="1:23">
      <c r="A3" s="141"/>
      <c r="B3" s="142"/>
      <c r="C3" s="142"/>
      <c r="D3" s="143"/>
      <c r="E3" s="148"/>
      <c r="F3" s="149"/>
      <c r="G3" s="149"/>
      <c r="H3" s="45"/>
      <c r="I3" s="45"/>
      <c r="J3" s="45"/>
      <c r="K3" s="165"/>
      <c r="L3" s="149"/>
      <c r="M3" s="149"/>
      <c r="N3" s="149"/>
      <c r="O3" s="174" t="s">
        <v>2</v>
      </c>
      <c r="P3" s="175"/>
      <c r="Q3" s="175"/>
      <c r="R3" s="175"/>
      <c r="S3" s="139"/>
      <c r="T3" s="108"/>
      <c r="U3" s="108"/>
      <c r="W3" s="25"/>
    </row>
    <row r="4" s="25" customFormat="1" ht="21.75" customHeight="1" spans="1:21">
      <c r="A4" s="46" t="s">
        <v>3</v>
      </c>
      <c r="B4" s="47" t="s">
        <v>35</v>
      </c>
      <c r="C4" s="47" t="s">
        <v>36</v>
      </c>
      <c r="D4" s="47" t="s">
        <v>1176</v>
      </c>
      <c r="E4" s="47" t="s">
        <v>38</v>
      </c>
      <c r="F4" s="150" t="s">
        <v>1177</v>
      </c>
      <c r="G4" s="151" t="s">
        <v>1308</v>
      </c>
      <c r="H4" s="47" t="s">
        <v>39</v>
      </c>
      <c r="I4" s="47" t="s">
        <v>40</v>
      </c>
      <c r="J4" s="47" t="s">
        <v>41</v>
      </c>
      <c r="K4" s="150" t="s">
        <v>1180</v>
      </c>
      <c r="L4" s="150" t="s">
        <v>1181</v>
      </c>
      <c r="M4" s="151" t="s">
        <v>10</v>
      </c>
      <c r="N4" s="151" t="s">
        <v>42</v>
      </c>
      <c r="O4" s="151" t="s">
        <v>43</v>
      </c>
      <c r="P4" s="84" t="s">
        <v>13</v>
      </c>
      <c r="Q4" s="84" t="s">
        <v>44</v>
      </c>
      <c r="R4" s="47" t="s">
        <v>14</v>
      </c>
      <c r="S4" s="176"/>
      <c r="T4" s="176"/>
      <c r="U4" s="176"/>
    </row>
    <row r="5" s="25" customFormat="1" ht="27.95" customHeight="1" spans="1:21">
      <c r="A5" s="144"/>
      <c r="B5" s="145"/>
      <c r="C5" s="145"/>
      <c r="D5" s="145"/>
      <c r="E5" s="145"/>
      <c r="F5" s="152"/>
      <c r="G5" s="153"/>
      <c r="H5" s="145"/>
      <c r="I5" s="145"/>
      <c r="J5" s="145"/>
      <c r="K5" s="166"/>
      <c r="L5" s="166"/>
      <c r="M5" s="153"/>
      <c r="N5" s="153"/>
      <c r="O5" s="153"/>
      <c r="P5" s="85"/>
      <c r="Q5" s="85"/>
      <c r="R5" s="145"/>
      <c r="S5" s="176"/>
      <c r="T5" s="176"/>
      <c r="U5" s="176"/>
    </row>
    <row r="6" s="26" customFormat="1" ht="26.1" customHeight="1" spans="1:19">
      <c r="A6" s="146">
        <v>1</v>
      </c>
      <c r="B6" s="146">
        <v>2</v>
      </c>
      <c r="C6" s="146">
        <v>3</v>
      </c>
      <c r="D6" s="146">
        <v>4</v>
      </c>
      <c r="E6" s="146">
        <v>5</v>
      </c>
      <c r="F6" s="146">
        <v>6</v>
      </c>
      <c r="G6" s="146">
        <v>7</v>
      </c>
      <c r="H6" s="146">
        <v>8</v>
      </c>
      <c r="I6" s="146">
        <v>9</v>
      </c>
      <c r="J6" s="146">
        <v>10</v>
      </c>
      <c r="K6" s="146">
        <v>11</v>
      </c>
      <c r="L6" s="146">
        <v>12</v>
      </c>
      <c r="M6" s="146">
        <v>13</v>
      </c>
      <c r="N6" s="146">
        <v>14</v>
      </c>
      <c r="O6" s="146">
        <v>15</v>
      </c>
      <c r="P6" s="146">
        <v>16</v>
      </c>
      <c r="Q6" s="146">
        <v>17</v>
      </c>
      <c r="R6" s="146">
        <v>18</v>
      </c>
      <c r="S6" s="176"/>
    </row>
    <row r="7" s="92" customFormat="1" ht="35.1" customHeight="1" spans="1:19">
      <c r="A7" s="49" t="s">
        <v>1309</v>
      </c>
      <c r="B7" s="50"/>
      <c r="C7" s="50"/>
      <c r="D7" s="50"/>
      <c r="E7" s="66"/>
      <c r="F7" s="154">
        <f>SUM(F8:F31)</f>
        <v>182496.560116</v>
      </c>
      <c r="G7" s="154"/>
      <c r="H7" s="154"/>
      <c r="I7" s="167"/>
      <c r="J7" s="167"/>
      <c r="K7" s="154">
        <f t="shared" ref="K7:P7" si="0">SUM(K8:K31)</f>
        <v>98105.9511764706</v>
      </c>
      <c r="L7" s="154">
        <f t="shared" si="0"/>
        <v>45157.62</v>
      </c>
      <c r="M7" s="154">
        <f t="shared" si="0"/>
        <v>-52948.3311764706</v>
      </c>
      <c r="N7" s="154">
        <f t="shared" si="0"/>
        <v>82321.82</v>
      </c>
      <c r="O7" s="154">
        <f t="shared" si="0"/>
        <v>43834.72</v>
      </c>
      <c r="P7" s="154">
        <f t="shared" si="0"/>
        <v>-38487.1</v>
      </c>
      <c r="Q7" s="177"/>
      <c r="R7" s="178"/>
      <c r="S7" s="179"/>
    </row>
    <row r="8" s="130" customFormat="1" ht="269" customHeight="1" spans="1:28">
      <c r="A8" s="51">
        <v>1</v>
      </c>
      <c r="B8" s="55" t="s">
        <v>1310</v>
      </c>
      <c r="C8" s="55" t="s">
        <v>25</v>
      </c>
      <c r="D8" s="55" t="s">
        <v>56</v>
      </c>
      <c r="E8" s="155" t="s">
        <v>1311</v>
      </c>
      <c r="F8" s="74">
        <v>7100</v>
      </c>
      <c r="G8" s="156" t="str">
        <f>VLOOKUP(B8,[3]新建项目!$B$8:$G$33,6,FALSE)</f>
        <v>/</v>
      </c>
      <c r="H8" s="74" t="s">
        <v>1312</v>
      </c>
      <c r="I8" s="164" t="s">
        <v>1313</v>
      </c>
      <c r="J8" s="168" t="s">
        <v>1314</v>
      </c>
      <c r="K8" s="169">
        <v>9320.92</v>
      </c>
      <c r="L8" s="71">
        <v>7100</v>
      </c>
      <c r="M8" s="71">
        <f t="shared" ref="M8:M13" si="1">L8-K8</f>
        <v>-2220.92</v>
      </c>
      <c r="N8" s="71">
        <v>7000</v>
      </c>
      <c r="O8" s="169">
        <v>6500</v>
      </c>
      <c r="P8" s="169">
        <f t="shared" ref="P8:P13" si="2">O8-N8</f>
        <v>-500</v>
      </c>
      <c r="Q8" s="180" t="s">
        <v>60</v>
      </c>
      <c r="R8" s="181"/>
      <c r="S8" s="139"/>
      <c r="T8" s="182" t="e">
        <f>#REF!+#REF!-N8</f>
        <v>#REF!</v>
      </c>
      <c r="U8" s="108"/>
      <c r="V8" s="24"/>
      <c r="W8" s="24"/>
      <c r="X8" s="24"/>
      <c r="Y8" s="24"/>
      <c r="Z8" s="24"/>
      <c r="AA8" s="24"/>
      <c r="AB8" s="24"/>
    </row>
    <row r="9" s="31" customFormat="1" ht="90" customHeight="1" spans="1:28">
      <c r="A9" s="51">
        <v>2</v>
      </c>
      <c r="B9" s="53" t="s">
        <v>1315</v>
      </c>
      <c r="C9" s="59" t="s">
        <v>25</v>
      </c>
      <c r="D9" s="52" t="s">
        <v>137</v>
      </c>
      <c r="E9" s="157" t="s">
        <v>1316</v>
      </c>
      <c r="F9" s="74">
        <v>12361.9</v>
      </c>
      <c r="G9" s="156" t="s">
        <v>307</v>
      </c>
      <c r="H9" s="75" t="s">
        <v>1317</v>
      </c>
      <c r="I9" s="164" t="s">
        <v>1313</v>
      </c>
      <c r="J9" s="168" t="s">
        <v>1318</v>
      </c>
      <c r="K9" s="170">
        <v>10500</v>
      </c>
      <c r="L9" s="71">
        <v>4300</v>
      </c>
      <c r="M9" s="71">
        <f t="shared" si="1"/>
        <v>-6200</v>
      </c>
      <c r="N9" s="71">
        <v>9900</v>
      </c>
      <c r="O9" s="169">
        <v>7666.54</v>
      </c>
      <c r="P9" s="169">
        <f t="shared" si="2"/>
        <v>-2233.46</v>
      </c>
      <c r="Q9" s="52" t="s">
        <v>104</v>
      </c>
      <c r="R9" s="181"/>
      <c r="S9" s="183"/>
      <c r="T9" s="182" t="e">
        <f>#REF!+#REF!-N9</f>
        <v>#REF!</v>
      </c>
      <c r="U9" s="182" t="s">
        <v>1319</v>
      </c>
      <c r="V9" s="90" t="s">
        <v>1320</v>
      </c>
      <c r="W9" s="130"/>
      <c r="X9" s="130"/>
      <c r="Y9" s="130"/>
      <c r="Z9" s="130"/>
      <c r="AA9" s="130"/>
      <c r="AB9" s="130"/>
    </row>
    <row r="10" s="31" customFormat="1" ht="68" customHeight="1" spans="1:21">
      <c r="A10" s="51">
        <v>3</v>
      </c>
      <c r="B10" s="78" t="s">
        <v>1321</v>
      </c>
      <c r="C10" s="78" t="s">
        <v>25</v>
      </c>
      <c r="D10" s="78" t="s">
        <v>206</v>
      </c>
      <c r="E10" s="158" t="s">
        <v>1322</v>
      </c>
      <c r="F10" s="74">
        <v>9413.29</v>
      </c>
      <c r="G10" s="156" t="s">
        <v>307</v>
      </c>
      <c r="H10" s="159" t="s">
        <v>1317</v>
      </c>
      <c r="I10" s="171" t="s">
        <v>1313</v>
      </c>
      <c r="J10" s="78" t="s">
        <v>1323</v>
      </c>
      <c r="K10" s="71">
        <v>5000</v>
      </c>
      <c r="L10" s="71">
        <v>5000</v>
      </c>
      <c r="M10" s="71">
        <f t="shared" si="1"/>
        <v>0</v>
      </c>
      <c r="N10" s="71">
        <v>4000</v>
      </c>
      <c r="O10" s="169">
        <v>4000</v>
      </c>
      <c r="P10" s="169">
        <f t="shared" si="2"/>
        <v>0</v>
      </c>
      <c r="Q10" s="184" t="s">
        <v>60</v>
      </c>
      <c r="R10" s="181"/>
      <c r="S10" s="183" t="s">
        <v>1324</v>
      </c>
      <c r="T10" s="182"/>
      <c r="U10" s="185"/>
    </row>
    <row r="11" s="31" customFormat="1" ht="189" customHeight="1" spans="1:21">
      <c r="A11" s="51">
        <v>4</v>
      </c>
      <c r="B11" s="78" t="s">
        <v>1325</v>
      </c>
      <c r="C11" s="78" t="s">
        <v>25</v>
      </c>
      <c r="D11" s="78" t="s">
        <v>56</v>
      </c>
      <c r="E11" s="158" t="s">
        <v>1326</v>
      </c>
      <c r="F11" s="74">
        <v>4275.030116</v>
      </c>
      <c r="G11" s="156">
        <v>45597</v>
      </c>
      <c r="H11" s="159" t="s">
        <v>1317</v>
      </c>
      <c r="I11" s="171" t="s">
        <v>1313</v>
      </c>
      <c r="J11" s="168" t="s">
        <v>1327</v>
      </c>
      <c r="K11" s="71">
        <v>2613.5</v>
      </c>
      <c r="L11" s="71">
        <f>VLOOKUP(B11,'[1]附件3-新建项目'!$B:$M,12,FALSE)</f>
        <v>650</v>
      </c>
      <c r="M11" s="71">
        <f t="shared" si="1"/>
        <v>-1963.5</v>
      </c>
      <c r="N11" s="71">
        <v>2134.32</v>
      </c>
      <c r="O11" s="169">
        <v>600</v>
      </c>
      <c r="P11" s="169">
        <f t="shared" si="2"/>
        <v>-1534.32</v>
      </c>
      <c r="Q11" s="78" t="s">
        <v>60</v>
      </c>
      <c r="R11" s="181"/>
      <c r="S11" s="183"/>
      <c r="T11" s="182" t="e">
        <f>#REF!+#REF!-N11</f>
        <v>#REF!</v>
      </c>
      <c r="U11" s="185"/>
    </row>
    <row r="12" s="24" customFormat="1" ht="161" customHeight="1" spans="1:28">
      <c r="A12" s="51">
        <v>5</v>
      </c>
      <c r="B12" s="78" t="s">
        <v>1328</v>
      </c>
      <c r="C12" s="78" t="s">
        <v>25</v>
      </c>
      <c r="D12" s="78" t="s">
        <v>56</v>
      </c>
      <c r="E12" s="158" t="s">
        <v>1329</v>
      </c>
      <c r="F12" s="74">
        <v>3526.18</v>
      </c>
      <c r="G12" s="156">
        <v>45566</v>
      </c>
      <c r="H12" s="159" t="s">
        <v>1317</v>
      </c>
      <c r="I12" s="171" t="s">
        <v>1313</v>
      </c>
      <c r="J12" s="168" t="s">
        <v>1330</v>
      </c>
      <c r="K12" s="71">
        <v>4566.55</v>
      </c>
      <c r="L12" s="71">
        <v>1150</v>
      </c>
      <c r="M12" s="71">
        <f t="shared" si="1"/>
        <v>-3416.55</v>
      </c>
      <c r="N12" s="71">
        <v>3800</v>
      </c>
      <c r="O12" s="169">
        <v>843.09</v>
      </c>
      <c r="P12" s="169">
        <f t="shared" si="2"/>
        <v>-2956.91</v>
      </c>
      <c r="Q12" s="78" t="s">
        <v>60</v>
      </c>
      <c r="R12" s="181"/>
      <c r="S12" s="183"/>
      <c r="T12" s="182" t="e">
        <f>#REF!+#REF!-N12</f>
        <v>#REF!</v>
      </c>
      <c r="U12" s="185"/>
      <c r="V12" s="31"/>
      <c r="W12" s="31"/>
      <c r="X12" s="31"/>
      <c r="Y12" s="31"/>
      <c r="Z12" s="31"/>
      <c r="AA12" s="31"/>
      <c r="AB12" s="31"/>
    </row>
    <row r="13" s="24" customFormat="1" ht="125" customHeight="1" spans="1:28">
      <c r="A13" s="51">
        <v>6</v>
      </c>
      <c r="B13" s="55" t="s">
        <v>1331</v>
      </c>
      <c r="C13" s="55" t="s">
        <v>25</v>
      </c>
      <c r="D13" s="55" t="s">
        <v>137</v>
      </c>
      <c r="E13" s="155" t="s">
        <v>1332</v>
      </c>
      <c r="F13" s="74">
        <v>4300</v>
      </c>
      <c r="G13" s="156">
        <v>45566</v>
      </c>
      <c r="H13" s="75" t="s">
        <v>1317</v>
      </c>
      <c r="I13" s="164" t="s">
        <v>1313</v>
      </c>
      <c r="J13" s="168" t="s">
        <v>1333</v>
      </c>
      <c r="K13" s="169">
        <v>2850</v>
      </c>
      <c r="L13" s="71">
        <v>1600</v>
      </c>
      <c r="M13" s="71">
        <f t="shared" si="1"/>
        <v>-1250</v>
      </c>
      <c r="N13" s="71">
        <v>2422.5</v>
      </c>
      <c r="O13" s="169">
        <v>1357.9</v>
      </c>
      <c r="P13" s="169">
        <f t="shared" si="2"/>
        <v>-1064.6</v>
      </c>
      <c r="Q13" s="52" t="s">
        <v>60</v>
      </c>
      <c r="R13" s="181"/>
      <c r="S13" s="183"/>
      <c r="T13" s="182" t="e">
        <f>#REF!+#REF!-N13</f>
        <v>#REF!</v>
      </c>
      <c r="U13" s="185"/>
      <c r="V13" s="31"/>
      <c r="W13" s="31"/>
      <c r="X13" s="31"/>
      <c r="Y13" s="31"/>
      <c r="Z13" s="31"/>
      <c r="AA13" s="31"/>
      <c r="AB13" s="31"/>
    </row>
    <row r="14" s="24" customFormat="1" ht="116" customHeight="1" spans="1:28">
      <c r="A14" s="51">
        <v>7</v>
      </c>
      <c r="B14" s="53" t="s">
        <v>1334</v>
      </c>
      <c r="C14" s="53" t="s">
        <v>25</v>
      </c>
      <c r="D14" s="53" t="s">
        <v>48</v>
      </c>
      <c r="E14" s="157" t="s">
        <v>1335</v>
      </c>
      <c r="F14" s="74">
        <f>VLOOKUP(B14,'[1]附件3-新建项目'!$B:$F,5,FALSE)</f>
        <v>2117.48</v>
      </c>
      <c r="G14" s="156">
        <f>VLOOKUP(B14,[3]新建项目!$B$8:$G$33,6,FALSE)</f>
        <v>45566</v>
      </c>
      <c r="H14" s="81" t="s">
        <v>1317</v>
      </c>
      <c r="I14" s="164" t="s">
        <v>1313</v>
      </c>
      <c r="J14" s="168" t="s">
        <v>1336</v>
      </c>
      <c r="K14" s="81">
        <v>2100</v>
      </c>
      <c r="L14" s="71">
        <f>VLOOKUP(B14,'[1]附件3-新建项目'!$B:$M,12,FALSE)</f>
        <v>300</v>
      </c>
      <c r="M14" s="71">
        <f t="shared" ref="M14:M19" si="3">L14-K14</f>
        <v>-1800</v>
      </c>
      <c r="N14" s="71">
        <v>1600</v>
      </c>
      <c r="O14" s="169">
        <v>240</v>
      </c>
      <c r="P14" s="169">
        <f t="shared" ref="P14:P19" si="4">O14-N14</f>
        <v>-1360</v>
      </c>
      <c r="Q14" s="78" t="s">
        <v>60</v>
      </c>
      <c r="R14" s="181"/>
      <c r="S14" s="183"/>
      <c r="T14" s="182" t="e">
        <f>#REF!+#REF!-N14</f>
        <v>#REF!</v>
      </c>
      <c r="U14" s="185"/>
      <c r="V14" s="31"/>
      <c r="W14" s="31"/>
      <c r="X14" s="31"/>
      <c r="Y14" s="31"/>
      <c r="Z14" s="31"/>
      <c r="AA14" s="31"/>
      <c r="AB14" s="31"/>
    </row>
    <row r="15" s="24" customFormat="1" ht="243" customHeight="1" spans="1:28">
      <c r="A15" s="51">
        <v>8</v>
      </c>
      <c r="B15" s="55" t="s">
        <v>1337</v>
      </c>
      <c r="C15" s="55" t="s">
        <v>25</v>
      </c>
      <c r="D15" s="55" t="s">
        <v>137</v>
      </c>
      <c r="E15" s="160" t="s">
        <v>1338</v>
      </c>
      <c r="F15" s="74">
        <v>2899.18</v>
      </c>
      <c r="G15" s="156">
        <f>VLOOKUP(B15,[3]新建项目!$B$8:$G$33,6,FALSE)</f>
        <v>45534</v>
      </c>
      <c r="H15" s="74" t="s">
        <v>1317</v>
      </c>
      <c r="I15" s="164" t="s">
        <v>1313</v>
      </c>
      <c r="J15" s="168" t="s">
        <v>1339</v>
      </c>
      <c r="K15" s="170">
        <v>2000</v>
      </c>
      <c r="L15" s="71">
        <v>1100</v>
      </c>
      <c r="M15" s="71">
        <f t="shared" si="3"/>
        <v>-900</v>
      </c>
      <c r="N15" s="71">
        <v>1700</v>
      </c>
      <c r="O15" s="169">
        <v>1570.83</v>
      </c>
      <c r="P15" s="169">
        <f t="shared" si="4"/>
        <v>-129.17</v>
      </c>
      <c r="Q15" s="52" t="s">
        <v>60</v>
      </c>
      <c r="R15" s="181"/>
      <c r="S15" s="183"/>
      <c r="T15" s="182" t="e">
        <f>#REF!+#REF!-N15</f>
        <v>#REF!</v>
      </c>
      <c r="U15" s="185"/>
      <c r="V15" s="31"/>
      <c r="W15" s="31"/>
      <c r="X15" s="31"/>
      <c r="Y15" s="31"/>
      <c r="Z15" s="31"/>
      <c r="AA15" s="31"/>
      <c r="AB15" s="31"/>
    </row>
    <row r="16" s="24" customFormat="1" ht="142" customHeight="1" spans="1:21">
      <c r="A16" s="51">
        <v>9</v>
      </c>
      <c r="B16" s="56" t="s">
        <v>1340</v>
      </c>
      <c r="C16" s="56" t="s">
        <v>25</v>
      </c>
      <c r="D16" s="56" t="s">
        <v>56</v>
      </c>
      <c r="E16" s="161" t="s">
        <v>1341</v>
      </c>
      <c r="F16" s="74">
        <v>3300</v>
      </c>
      <c r="G16" s="156">
        <v>45533</v>
      </c>
      <c r="H16" s="81" t="s">
        <v>1317</v>
      </c>
      <c r="I16" s="164" t="s">
        <v>1313</v>
      </c>
      <c r="J16" s="168" t="s">
        <v>1342</v>
      </c>
      <c r="K16" s="81">
        <v>1500</v>
      </c>
      <c r="L16" s="71">
        <f>VLOOKUP(B16,'[1]附件3-新建项目'!$B:$M,12,FALSE)</f>
        <v>1500</v>
      </c>
      <c r="M16" s="71">
        <f t="shared" si="3"/>
        <v>0</v>
      </c>
      <c r="N16" s="71">
        <v>1275</v>
      </c>
      <c r="O16" s="169">
        <v>1275</v>
      </c>
      <c r="P16" s="169">
        <f t="shared" si="4"/>
        <v>0</v>
      </c>
      <c r="Q16" s="184" t="s">
        <v>60</v>
      </c>
      <c r="R16" s="181"/>
      <c r="S16" s="183"/>
      <c r="T16" s="108"/>
      <c r="U16" s="108"/>
    </row>
    <row r="17" s="31" customFormat="1" ht="136" customHeight="1" spans="1:21">
      <c r="A17" s="51">
        <v>10</v>
      </c>
      <c r="B17" s="53" t="s">
        <v>1343</v>
      </c>
      <c r="C17" s="53" t="s">
        <v>25</v>
      </c>
      <c r="D17" s="53" t="s">
        <v>48</v>
      </c>
      <c r="E17" s="157" t="s">
        <v>1344</v>
      </c>
      <c r="F17" s="74">
        <v>3565.3</v>
      </c>
      <c r="G17" s="156">
        <v>45536</v>
      </c>
      <c r="H17" s="81" t="s">
        <v>1317</v>
      </c>
      <c r="I17" s="164" t="s">
        <v>1313</v>
      </c>
      <c r="J17" s="168" t="s">
        <v>1345</v>
      </c>
      <c r="K17" s="81">
        <v>3000</v>
      </c>
      <c r="L17" s="71">
        <v>1500</v>
      </c>
      <c r="M17" s="71">
        <f t="shared" si="3"/>
        <v>-1500</v>
      </c>
      <c r="N17" s="71">
        <v>2400</v>
      </c>
      <c r="O17" s="169">
        <v>1200</v>
      </c>
      <c r="P17" s="169">
        <f t="shared" si="4"/>
        <v>-1200</v>
      </c>
      <c r="Q17" s="184" t="s">
        <v>60</v>
      </c>
      <c r="R17" s="181"/>
      <c r="S17" s="183"/>
      <c r="T17" s="182" t="e">
        <f>#REF!+#REF!-N17</f>
        <v>#REF!</v>
      </c>
      <c r="U17" s="185"/>
    </row>
    <row r="18" s="31" customFormat="1" ht="192" customHeight="1" spans="1:21">
      <c r="A18" s="51">
        <v>11</v>
      </c>
      <c r="B18" s="56" t="s">
        <v>1346</v>
      </c>
      <c r="C18" s="56" t="s">
        <v>25</v>
      </c>
      <c r="D18" s="56" t="s">
        <v>206</v>
      </c>
      <c r="E18" s="161" t="s">
        <v>1347</v>
      </c>
      <c r="F18" s="74">
        <v>3614</v>
      </c>
      <c r="G18" s="156">
        <v>45597</v>
      </c>
      <c r="H18" s="81" t="s">
        <v>1317</v>
      </c>
      <c r="I18" s="164" t="s">
        <v>1313</v>
      </c>
      <c r="J18" s="168" t="s">
        <v>307</v>
      </c>
      <c r="K18" s="81">
        <v>4450</v>
      </c>
      <c r="L18" s="71">
        <v>3200</v>
      </c>
      <c r="M18" s="71">
        <f t="shared" si="3"/>
        <v>-1250</v>
      </c>
      <c r="N18" s="71">
        <v>3600</v>
      </c>
      <c r="O18" s="169">
        <v>2560</v>
      </c>
      <c r="P18" s="169">
        <f t="shared" si="4"/>
        <v>-1040</v>
      </c>
      <c r="Q18" s="56" t="s">
        <v>60</v>
      </c>
      <c r="R18" s="181"/>
      <c r="S18" s="183"/>
      <c r="T18" s="182" t="e">
        <f>#REF!+#REF!-N18</f>
        <v>#REF!</v>
      </c>
      <c r="U18" s="185"/>
    </row>
    <row r="19" s="31" customFormat="1" ht="95" customHeight="1" spans="1:21">
      <c r="A19" s="51">
        <v>12</v>
      </c>
      <c r="B19" s="56" t="s">
        <v>1348</v>
      </c>
      <c r="C19" s="56" t="s">
        <v>25</v>
      </c>
      <c r="D19" s="56" t="s">
        <v>56</v>
      </c>
      <c r="E19" s="161" t="s">
        <v>1349</v>
      </c>
      <c r="F19" s="74">
        <v>2123.65</v>
      </c>
      <c r="G19" s="156">
        <v>45658</v>
      </c>
      <c r="H19" s="81" t="s">
        <v>1350</v>
      </c>
      <c r="I19" s="164" t="s">
        <v>1313</v>
      </c>
      <c r="J19" s="168" t="s">
        <v>307</v>
      </c>
      <c r="K19" s="81">
        <v>1600</v>
      </c>
      <c r="L19" s="71">
        <v>0</v>
      </c>
      <c r="M19" s="71">
        <f t="shared" si="3"/>
        <v>-1600</v>
      </c>
      <c r="N19" s="71">
        <v>1360</v>
      </c>
      <c r="O19" s="169">
        <v>0</v>
      </c>
      <c r="P19" s="169">
        <f t="shared" si="4"/>
        <v>-1360</v>
      </c>
      <c r="Q19" s="56" t="s">
        <v>60</v>
      </c>
      <c r="R19" s="181"/>
      <c r="S19" s="183" t="s">
        <v>1351</v>
      </c>
      <c r="T19" s="182"/>
      <c r="U19" s="185"/>
    </row>
    <row r="20" s="31" customFormat="1" ht="81" customHeight="1" spans="1:21">
      <c r="A20" s="51">
        <v>13</v>
      </c>
      <c r="B20" s="56" t="s">
        <v>1352</v>
      </c>
      <c r="C20" s="56" t="s">
        <v>25</v>
      </c>
      <c r="D20" s="56" t="s">
        <v>56</v>
      </c>
      <c r="E20" s="161" t="s">
        <v>1353</v>
      </c>
      <c r="F20" s="74">
        <v>2290.14</v>
      </c>
      <c r="G20" s="156">
        <f>VLOOKUP(B20,[3]新建项目!$B$8:$G$33,6,FALSE)</f>
        <v>45595</v>
      </c>
      <c r="H20" s="81" t="s">
        <v>1317</v>
      </c>
      <c r="I20" s="164" t="s">
        <v>1313</v>
      </c>
      <c r="J20" s="168" t="s">
        <v>307</v>
      </c>
      <c r="K20" s="81">
        <v>0</v>
      </c>
      <c r="L20" s="71">
        <v>875</v>
      </c>
      <c r="M20" s="71">
        <f t="shared" ref="M20:M31" si="5">L20-K20</f>
        <v>875</v>
      </c>
      <c r="N20" s="71">
        <v>0</v>
      </c>
      <c r="O20" s="169">
        <v>700</v>
      </c>
      <c r="P20" s="169">
        <f t="shared" ref="P20:P31" si="6">O20-N20</f>
        <v>700</v>
      </c>
      <c r="Q20" s="52" t="s">
        <v>104</v>
      </c>
      <c r="R20" s="181"/>
      <c r="S20" s="183"/>
      <c r="T20" s="182"/>
      <c r="U20" s="185"/>
    </row>
    <row r="21" s="131" customFormat="1" ht="83" customHeight="1" spans="1:28">
      <c r="A21" s="51">
        <v>14</v>
      </c>
      <c r="B21" s="56" t="s">
        <v>1354</v>
      </c>
      <c r="C21" s="56" t="s">
        <v>25</v>
      </c>
      <c r="D21" s="56" t="s">
        <v>56</v>
      </c>
      <c r="E21" s="161" t="s">
        <v>1355</v>
      </c>
      <c r="F21" s="74">
        <v>384.42</v>
      </c>
      <c r="G21" s="156">
        <f>VLOOKUP(B21,[3]新建项目!$B$8:$G$33,6,FALSE)</f>
        <v>45444</v>
      </c>
      <c r="H21" s="81" t="s">
        <v>1317</v>
      </c>
      <c r="I21" s="164" t="s">
        <v>1313</v>
      </c>
      <c r="J21" s="168" t="s">
        <v>307</v>
      </c>
      <c r="K21" s="81">
        <v>0</v>
      </c>
      <c r="L21" s="71">
        <v>354</v>
      </c>
      <c r="M21" s="71">
        <f t="shared" si="5"/>
        <v>354</v>
      </c>
      <c r="N21" s="71">
        <v>0</v>
      </c>
      <c r="O21" s="169">
        <v>300</v>
      </c>
      <c r="P21" s="169">
        <f t="shared" si="6"/>
        <v>300</v>
      </c>
      <c r="Q21" s="52" t="s">
        <v>104</v>
      </c>
      <c r="R21" s="181"/>
      <c r="S21" s="183"/>
      <c r="T21" s="182"/>
      <c r="U21" s="185"/>
      <c r="V21" s="31"/>
      <c r="W21" s="31"/>
      <c r="X21" s="31"/>
      <c r="Y21" s="31"/>
      <c r="Z21" s="31"/>
      <c r="AA21" s="31"/>
      <c r="AB21" s="31"/>
    </row>
    <row r="22" s="129" customFormat="1" ht="238" customHeight="1" spans="1:28">
      <c r="A22" s="51">
        <v>15</v>
      </c>
      <c r="B22" s="56" t="s">
        <v>1356</v>
      </c>
      <c r="C22" s="56" t="s">
        <v>25</v>
      </c>
      <c r="D22" s="56" t="s">
        <v>301</v>
      </c>
      <c r="E22" s="162" t="s">
        <v>1357</v>
      </c>
      <c r="F22" s="74">
        <v>59202.05</v>
      </c>
      <c r="G22" s="156">
        <f>VLOOKUP(B22,[3]新建项目!$B$8:$G$33,6,FALSE)</f>
        <v>45651</v>
      </c>
      <c r="H22" s="81" t="s">
        <v>1358</v>
      </c>
      <c r="I22" s="164" t="s">
        <v>1313</v>
      </c>
      <c r="J22" s="168" t="s">
        <v>307</v>
      </c>
      <c r="K22" s="81">
        <v>0</v>
      </c>
      <c r="L22" s="71">
        <v>2500</v>
      </c>
      <c r="M22" s="71">
        <f t="shared" si="5"/>
        <v>2500</v>
      </c>
      <c r="N22" s="71">
        <v>0</v>
      </c>
      <c r="O22" s="169">
        <v>2000</v>
      </c>
      <c r="P22" s="169">
        <f t="shared" si="6"/>
        <v>2000</v>
      </c>
      <c r="Q22" s="56" t="s">
        <v>60</v>
      </c>
      <c r="R22" s="181"/>
      <c r="S22" s="183"/>
      <c r="T22" s="182" t="s">
        <v>1319</v>
      </c>
      <c r="U22" s="185"/>
      <c r="V22" s="31"/>
      <c r="W22" s="31"/>
      <c r="X22" s="31"/>
      <c r="Y22" s="31"/>
      <c r="Z22" s="31"/>
      <c r="AA22" s="31"/>
      <c r="AB22" s="31"/>
    </row>
    <row r="23" s="129" customFormat="1" ht="146" customHeight="1" spans="1:28">
      <c r="A23" s="51">
        <v>16</v>
      </c>
      <c r="B23" s="56" t="s">
        <v>1359</v>
      </c>
      <c r="C23" s="56" t="s">
        <v>25</v>
      </c>
      <c r="D23" s="56" t="s">
        <v>107</v>
      </c>
      <c r="E23" s="161" t="s">
        <v>1360</v>
      </c>
      <c r="F23" s="74">
        <v>7915.9</v>
      </c>
      <c r="G23" s="156">
        <f>VLOOKUP(B23,[3]新建项目!$B$8:$G$33,6,FALSE)</f>
        <v>45555</v>
      </c>
      <c r="H23" s="56" t="s">
        <v>1317</v>
      </c>
      <c r="I23" s="56" t="s">
        <v>1313</v>
      </c>
      <c r="J23" s="56" t="s">
        <v>1361</v>
      </c>
      <c r="K23" s="71">
        <v>0</v>
      </c>
      <c r="L23" s="71">
        <v>600</v>
      </c>
      <c r="M23" s="71">
        <f t="shared" si="5"/>
        <v>600</v>
      </c>
      <c r="N23" s="71">
        <v>0</v>
      </c>
      <c r="O23" s="71">
        <v>1900</v>
      </c>
      <c r="P23" s="169">
        <f t="shared" si="6"/>
        <v>1900</v>
      </c>
      <c r="Q23" s="56" t="s">
        <v>60</v>
      </c>
      <c r="R23" s="181"/>
      <c r="S23" s="139"/>
      <c r="T23" s="108"/>
      <c r="U23" s="108"/>
      <c r="V23" s="24"/>
      <c r="W23" s="24"/>
      <c r="X23" s="24"/>
      <c r="Y23" s="24"/>
      <c r="Z23" s="24"/>
      <c r="AA23" s="24"/>
      <c r="AB23" s="24"/>
    </row>
    <row r="24" s="129" customFormat="1" ht="128" customHeight="1" spans="1:28">
      <c r="A24" s="51">
        <v>17</v>
      </c>
      <c r="B24" s="56" t="s">
        <v>1362</v>
      </c>
      <c r="C24" s="56" t="s">
        <v>25</v>
      </c>
      <c r="D24" s="56" t="s">
        <v>56</v>
      </c>
      <c r="E24" s="161" t="s">
        <v>1363</v>
      </c>
      <c r="F24" s="74">
        <v>690</v>
      </c>
      <c r="G24" s="156">
        <f>VLOOKUP(B24,[3]新建项目!$B$8:$G$33,6,FALSE)</f>
        <v>45536</v>
      </c>
      <c r="H24" s="56" t="s">
        <v>1312</v>
      </c>
      <c r="I24" s="56" t="s">
        <v>1313</v>
      </c>
      <c r="J24" s="56" t="s">
        <v>307</v>
      </c>
      <c r="K24" s="71">
        <v>0</v>
      </c>
      <c r="L24" s="71">
        <v>690</v>
      </c>
      <c r="M24" s="71">
        <f t="shared" si="5"/>
        <v>690</v>
      </c>
      <c r="N24" s="71">
        <v>0</v>
      </c>
      <c r="O24" s="71">
        <v>500</v>
      </c>
      <c r="P24" s="169">
        <f t="shared" si="6"/>
        <v>500</v>
      </c>
      <c r="Q24" s="71" t="s">
        <v>60</v>
      </c>
      <c r="R24" s="181"/>
      <c r="S24" s="139"/>
      <c r="T24" s="108"/>
      <c r="U24" s="108"/>
      <c r="V24" s="24"/>
      <c r="W24" s="24"/>
      <c r="X24" s="24"/>
      <c r="Y24" s="24"/>
      <c r="Z24" s="24"/>
      <c r="AA24" s="24"/>
      <c r="AB24" s="24"/>
    </row>
    <row r="25" s="129" customFormat="1" ht="172" customHeight="1" spans="1:28">
      <c r="A25" s="51">
        <v>18</v>
      </c>
      <c r="B25" s="78" t="s">
        <v>1364</v>
      </c>
      <c r="C25" s="78" t="s">
        <v>27</v>
      </c>
      <c r="D25" s="78" t="s">
        <v>56</v>
      </c>
      <c r="E25" s="158" t="s">
        <v>1365</v>
      </c>
      <c r="F25" s="74">
        <v>15948.78</v>
      </c>
      <c r="G25" s="156" t="s">
        <v>307</v>
      </c>
      <c r="H25" s="159" t="s">
        <v>1317</v>
      </c>
      <c r="I25" s="171" t="s">
        <v>1313</v>
      </c>
      <c r="J25" s="78" t="s">
        <v>1366</v>
      </c>
      <c r="K25" s="71">
        <v>12000</v>
      </c>
      <c r="L25" s="71">
        <v>7000</v>
      </c>
      <c r="M25" s="71">
        <f t="shared" si="5"/>
        <v>-5000</v>
      </c>
      <c r="N25" s="71">
        <v>9600</v>
      </c>
      <c r="O25" s="71">
        <v>5600</v>
      </c>
      <c r="P25" s="169">
        <f t="shared" si="6"/>
        <v>-4000</v>
      </c>
      <c r="Q25" s="78" t="s">
        <v>53</v>
      </c>
      <c r="R25" s="181"/>
      <c r="S25" s="183"/>
      <c r="T25" s="182" t="e">
        <f>#REF!+#REF!-N25</f>
        <v>#REF!</v>
      </c>
      <c r="U25" s="31"/>
      <c r="V25" s="31"/>
      <c r="W25" s="31"/>
      <c r="X25" s="31"/>
      <c r="Y25" s="31"/>
      <c r="Z25" s="31"/>
      <c r="AA25" s="31"/>
      <c r="AB25" s="31"/>
    </row>
    <row r="26" s="129" customFormat="1" ht="109" customHeight="1" spans="1:28">
      <c r="A26" s="51">
        <v>19</v>
      </c>
      <c r="B26" s="70" t="s">
        <v>1367</v>
      </c>
      <c r="C26" s="70" t="s">
        <v>27</v>
      </c>
      <c r="D26" s="70" t="s">
        <v>137</v>
      </c>
      <c r="E26" s="158" t="s">
        <v>1368</v>
      </c>
      <c r="F26" s="74">
        <v>8000</v>
      </c>
      <c r="G26" s="156">
        <v>45566</v>
      </c>
      <c r="H26" s="163" t="s">
        <v>1317</v>
      </c>
      <c r="I26" s="164" t="s">
        <v>1313</v>
      </c>
      <c r="J26" s="168" t="s">
        <v>307</v>
      </c>
      <c r="K26" s="163">
        <v>2952.94117647059</v>
      </c>
      <c r="L26" s="71">
        <v>67.32</v>
      </c>
      <c r="M26" s="71">
        <f t="shared" si="5"/>
        <v>-2885.62117647059</v>
      </c>
      <c r="N26" s="71">
        <v>2510</v>
      </c>
      <c r="O26" s="71">
        <v>67.32</v>
      </c>
      <c r="P26" s="169">
        <f t="shared" si="6"/>
        <v>-2442.68</v>
      </c>
      <c r="Q26" s="78" t="s">
        <v>53</v>
      </c>
      <c r="R26" s="181"/>
      <c r="S26" s="183"/>
      <c r="T26" s="182" t="e">
        <f>#REF!+#REF!-N26</f>
        <v>#REF!</v>
      </c>
      <c r="U26" s="31"/>
      <c r="V26" s="31"/>
      <c r="W26" s="31"/>
      <c r="X26" s="31"/>
      <c r="Y26" s="31"/>
      <c r="Z26" s="31"/>
      <c r="AA26" s="31"/>
      <c r="AB26" s="31"/>
    </row>
    <row r="27" s="31" customFormat="1" ht="107" customHeight="1" spans="1:20">
      <c r="A27" s="51">
        <v>20</v>
      </c>
      <c r="B27" s="70" t="s">
        <v>1369</v>
      </c>
      <c r="C27" s="70" t="s">
        <v>27</v>
      </c>
      <c r="D27" s="70" t="s">
        <v>137</v>
      </c>
      <c r="E27" s="158" t="s">
        <v>1370</v>
      </c>
      <c r="F27" s="74">
        <v>2997.24</v>
      </c>
      <c r="G27" s="156">
        <v>45566</v>
      </c>
      <c r="H27" s="163" t="s">
        <v>1317</v>
      </c>
      <c r="I27" s="164" t="s">
        <v>1313</v>
      </c>
      <c r="J27" s="168" t="s">
        <v>307</v>
      </c>
      <c r="K27" s="163">
        <v>2997.24</v>
      </c>
      <c r="L27" s="71">
        <v>50</v>
      </c>
      <c r="M27" s="71">
        <f t="shared" si="5"/>
        <v>-2947.24</v>
      </c>
      <c r="N27" s="71">
        <v>2500</v>
      </c>
      <c r="O27" s="71">
        <v>57</v>
      </c>
      <c r="P27" s="169">
        <f t="shared" si="6"/>
        <v>-2443</v>
      </c>
      <c r="Q27" s="78" t="s">
        <v>53</v>
      </c>
      <c r="R27" s="181"/>
      <c r="S27" s="183"/>
      <c r="T27" s="182" t="e">
        <f>#REF!+#REF!-N27</f>
        <v>#REF!</v>
      </c>
    </row>
    <row r="28" s="31" customFormat="1" ht="157" customHeight="1" spans="1:20">
      <c r="A28" s="51">
        <v>21</v>
      </c>
      <c r="B28" s="56" t="s">
        <v>1371</v>
      </c>
      <c r="C28" s="56" t="s">
        <v>27</v>
      </c>
      <c r="D28" s="56" t="s">
        <v>206</v>
      </c>
      <c r="E28" s="161" t="s">
        <v>1372</v>
      </c>
      <c r="F28" s="74">
        <v>654.8</v>
      </c>
      <c r="G28" s="156">
        <v>45566</v>
      </c>
      <c r="H28" s="163" t="s">
        <v>1312</v>
      </c>
      <c r="I28" s="164" t="s">
        <v>1313</v>
      </c>
      <c r="J28" s="168" t="s">
        <v>307</v>
      </c>
      <c r="K28" s="81">
        <v>654.8</v>
      </c>
      <c r="L28" s="71">
        <v>0</v>
      </c>
      <c r="M28" s="71">
        <f t="shared" si="5"/>
        <v>-654.8</v>
      </c>
      <c r="N28" s="71">
        <v>520</v>
      </c>
      <c r="O28" s="71">
        <v>0</v>
      </c>
      <c r="P28" s="169">
        <f t="shared" si="6"/>
        <v>-520</v>
      </c>
      <c r="Q28" s="78" t="s">
        <v>53</v>
      </c>
      <c r="R28" s="181"/>
      <c r="S28" s="183"/>
      <c r="T28" s="182" t="e">
        <f>#REF!+#REF!-N28</f>
        <v>#REF!</v>
      </c>
    </row>
    <row r="29" s="24" customFormat="1" ht="126" customHeight="1" spans="1:28">
      <c r="A29" s="51">
        <v>22</v>
      </c>
      <c r="B29" s="70" t="s">
        <v>1373</v>
      </c>
      <c r="C29" s="70" t="s">
        <v>27</v>
      </c>
      <c r="D29" s="52" t="s">
        <v>56</v>
      </c>
      <c r="E29" s="158" t="s">
        <v>1374</v>
      </c>
      <c r="F29" s="74">
        <v>16000</v>
      </c>
      <c r="G29" s="156">
        <v>45597</v>
      </c>
      <c r="H29" s="164" t="s">
        <v>1358</v>
      </c>
      <c r="I29" s="164" t="s">
        <v>1313</v>
      </c>
      <c r="J29" s="168" t="s">
        <v>307</v>
      </c>
      <c r="K29" s="71">
        <v>10000</v>
      </c>
      <c r="L29" s="71">
        <v>625</v>
      </c>
      <c r="M29" s="71">
        <f t="shared" si="5"/>
        <v>-9375</v>
      </c>
      <c r="N29" s="71">
        <v>8000</v>
      </c>
      <c r="O29" s="71">
        <v>500</v>
      </c>
      <c r="P29" s="169">
        <f t="shared" si="6"/>
        <v>-7500</v>
      </c>
      <c r="Q29" s="78" t="s">
        <v>53</v>
      </c>
      <c r="R29" s="181"/>
      <c r="S29" s="183"/>
      <c r="T29" s="182" t="e">
        <f>#REF!+#REF!-N29</f>
        <v>#REF!</v>
      </c>
      <c r="U29" s="31"/>
      <c r="V29" s="31"/>
      <c r="W29" s="31"/>
      <c r="X29" s="31"/>
      <c r="Y29" s="31"/>
      <c r="Z29" s="31"/>
      <c r="AA29" s="31"/>
      <c r="AB29" s="31"/>
    </row>
    <row r="30" s="31" customFormat="1" ht="305" customHeight="1" spans="1:28">
      <c r="A30" s="51">
        <v>23</v>
      </c>
      <c r="B30" s="53" t="s">
        <v>1375</v>
      </c>
      <c r="C30" s="53" t="s">
        <v>28</v>
      </c>
      <c r="D30" s="53" t="s">
        <v>137</v>
      </c>
      <c r="E30" s="161" t="s">
        <v>1376</v>
      </c>
      <c r="F30" s="74">
        <v>9320.92</v>
      </c>
      <c r="G30" s="156" t="s">
        <v>307</v>
      </c>
      <c r="H30" s="81" t="s">
        <v>1317</v>
      </c>
      <c r="I30" s="164" t="s">
        <v>1313</v>
      </c>
      <c r="J30" s="168" t="s">
        <v>1377</v>
      </c>
      <c r="K30" s="81">
        <v>20000</v>
      </c>
      <c r="L30" s="71">
        <v>4500</v>
      </c>
      <c r="M30" s="71">
        <f t="shared" si="5"/>
        <v>-15500</v>
      </c>
      <c r="N30" s="71">
        <v>18000</v>
      </c>
      <c r="O30" s="71">
        <v>4000</v>
      </c>
      <c r="P30" s="169">
        <f t="shared" si="6"/>
        <v>-14000</v>
      </c>
      <c r="Q30" s="78" t="s">
        <v>92</v>
      </c>
      <c r="R30" s="181"/>
      <c r="S30" s="183"/>
      <c r="T30" s="182" t="s">
        <v>1378</v>
      </c>
      <c r="U30" s="24"/>
      <c r="V30" s="24"/>
      <c r="W30" s="24"/>
      <c r="X30" s="24"/>
      <c r="Y30" s="24"/>
      <c r="Z30" s="24"/>
      <c r="AA30" s="24"/>
      <c r="AB30" s="24"/>
    </row>
    <row r="31" s="129" customFormat="1" ht="78" customHeight="1" spans="1:28">
      <c r="A31" s="51">
        <v>24</v>
      </c>
      <c r="B31" s="55" t="s">
        <v>1379</v>
      </c>
      <c r="C31" s="53" t="s">
        <v>28</v>
      </c>
      <c r="D31" s="55" t="s">
        <v>206</v>
      </c>
      <c r="E31" s="160" t="s">
        <v>1380</v>
      </c>
      <c r="F31" s="74">
        <v>496.3</v>
      </c>
      <c r="G31" s="156">
        <v>45536</v>
      </c>
      <c r="H31" s="74" t="s">
        <v>1317</v>
      </c>
      <c r="I31" s="164" t="s">
        <v>1313</v>
      </c>
      <c r="J31" s="168" t="s">
        <v>307</v>
      </c>
      <c r="K31" s="170">
        <v>0</v>
      </c>
      <c r="L31" s="71">
        <v>496.3</v>
      </c>
      <c r="M31" s="71">
        <f t="shared" si="5"/>
        <v>496.3</v>
      </c>
      <c r="N31" s="71">
        <v>0</v>
      </c>
      <c r="O31" s="169">
        <v>397.04</v>
      </c>
      <c r="P31" s="169">
        <f t="shared" si="6"/>
        <v>397.04</v>
      </c>
      <c r="Q31" s="52" t="s">
        <v>104</v>
      </c>
      <c r="R31" s="181"/>
      <c r="S31" s="183"/>
      <c r="T31" s="182" t="s">
        <v>1381</v>
      </c>
      <c r="U31" s="31"/>
      <c r="V31" s="31"/>
      <c r="W31" s="31"/>
      <c r="X31" s="31"/>
      <c r="Y31" s="31"/>
      <c r="Z31" s="31"/>
      <c r="AA31" s="31"/>
      <c r="AB31" s="31"/>
    </row>
  </sheetData>
  <sheetProtection autoFilter="0"/>
  <autoFilter ref="A7:AC31">
    <extLst/>
  </autoFilter>
  <sortState ref="A8:AE23">
    <sortCondition ref="B8:B23" sortBy="cellColor" dxfId="1"/>
  </sortState>
  <mergeCells count="23">
    <mergeCell ref="A1:B1"/>
    <mergeCell ref="A2:R2"/>
    <mergeCell ref="D3:E3"/>
    <mergeCell ref="O3:R3"/>
    <mergeCell ref="A7:E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conditionalFormatting sqref="E9">
    <cfRule type="expression" dxfId="0" priority="11" stopIfTrue="1">
      <formula>AND(SUMPRODUCT(IFERROR(1*(($B$7:$B$72&amp;"x")=(E9&amp;"x")),0))&gt;1,NOT(ISBLANK(E9)))</formula>
    </cfRule>
  </conditionalFormatting>
  <conditionalFormatting sqref="E10">
    <cfRule type="expression" dxfId="0" priority="10" stopIfTrue="1">
      <formula>AND(SUMPRODUCT(IFERROR(1*(($B$7:$B$72&amp;"x")=(E10&amp;"x")),0))&gt;1,NOT(ISBLANK(E10)))</formula>
    </cfRule>
  </conditionalFormatting>
  <conditionalFormatting sqref="F9:F31">
    <cfRule type="expression" dxfId="0" priority="1" stopIfTrue="1">
      <formula>AND(SUMPRODUCT(IFERROR(1*(($B$7:$B$62&amp;"x")=(F9&amp;"x")),0))&gt;1,NOT(ISBLANK(F9)))</formula>
    </cfRule>
  </conditionalFormatting>
  <conditionalFormatting sqref="E8:F8 H8">
    <cfRule type="expression" dxfId="0" priority="8" stopIfTrue="1">
      <formula>AND(SUMPRODUCT(IFERROR(1*(($B$7:$B$62&amp;"x")=(E8&amp;"x")),0))&gt;1,NOT(ISBLANK(E8)))</formula>
    </cfRule>
  </conditionalFormatting>
  <conditionalFormatting sqref="I9:I11 I17:I20 I28 I30">
    <cfRule type="expression" dxfId="0" priority="15" stopIfTrue="1">
      <formula>AND(SUMPRODUCT(IFERROR(1*(($B$7:$B$73&amp;"x")=(I9&amp;"x")),0))&gt;1,NOT(ISBLANK(I9)))</formula>
    </cfRule>
  </conditionalFormatting>
  <conditionalFormatting sqref="I12:I14 I29">
    <cfRule type="expression" dxfId="0" priority="5" stopIfTrue="1">
      <formula>AND(SUMPRODUCT(IFERROR(1*(($B$7:$B$73&amp;"x")=(I12&amp;"x")),0))&gt;1,NOT(ISBLANK(I12)))</formula>
    </cfRule>
  </conditionalFormatting>
  <conditionalFormatting sqref="I21:I27 I31">
    <cfRule type="expression" dxfId="0" priority="6" stopIfTrue="1">
      <formula>AND(SUMPRODUCT(IFERROR(1*(($B$7:$B$73&amp;"x")=(I21&amp;"x")),0))&gt;1,NOT(ISBLANK(I21)))</formula>
    </cfRule>
  </conditionalFormatting>
  <printOptions horizontalCentered="1"/>
  <pageMargins left="0.314583333333333" right="0.314583333333333" top="0.314583333333333" bottom="0.314583333333333" header="0.511805555555556" footer="0.389583333333333"/>
  <pageSetup paperSize="8" scale="84" fitToHeight="0" orientation="landscape" horizontalDpi="600" verticalDpi="600"/>
  <headerFooter alignWithMargins="0">
    <oddFooter>&amp;C&amp;"宋体"&amp;11第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10"/>
  <sheetViews>
    <sheetView view="pageBreakPreview" zoomScale="70" zoomScaleNormal="100" workbookViewId="0">
      <pane ySplit="6" topLeftCell="A30" activePane="bottomLeft" state="frozen"/>
      <selection/>
      <selection pane="bottomLeft" activeCell="AC8" sqref="AC8"/>
    </sheetView>
  </sheetViews>
  <sheetFormatPr defaultColWidth="7.88333333333333" defaultRowHeight="25.5"/>
  <cols>
    <col min="1" max="1" width="7.25" style="32" customWidth="1"/>
    <col min="2" max="2" width="22.5333333333333" style="33" customWidth="1"/>
    <col min="3" max="3" width="12.3833333333333" style="33" customWidth="1"/>
    <col min="4" max="4" width="9.25" style="33" customWidth="1"/>
    <col min="5" max="5" width="60.6333333333333" style="34" customWidth="1"/>
    <col min="6" max="6" width="16.6333333333333" style="35" customWidth="1"/>
    <col min="7" max="7" width="9.5" style="33" customWidth="1"/>
    <col min="8" max="8" width="7.38333333333333" style="33" customWidth="1"/>
    <col min="9" max="9" width="10.8166666666667" style="33" hidden="1" customWidth="1"/>
    <col min="10" max="11" width="12" style="33" hidden="1" customWidth="1"/>
    <col min="12" max="12" width="10.8833333333333" style="36" hidden="1" customWidth="1"/>
    <col min="13" max="13" width="10.975" style="37" hidden="1" customWidth="1"/>
    <col min="14" max="14" width="10" style="37" customWidth="1"/>
    <col min="15" max="15" width="10.8833333333333" style="38" customWidth="1"/>
    <col min="16" max="16" width="25.5583333333333" style="39" hidden="1" customWidth="1"/>
    <col min="17" max="17" width="13.175" style="40" hidden="1" customWidth="1"/>
    <col min="18" max="18" width="7.88333333333333" style="41" hidden="1" customWidth="1"/>
    <col min="19" max="19" width="10.6416666666667" style="38" hidden="1" customWidth="1"/>
    <col min="20" max="27" width="7.88333333333333" style="41" hidden="1" customWidth="1"/>
    <col min="28" max="251" width="7.88333333333333" style="41" customWidth="1"/>
    <col min="252" max="16384" width="7.88333333333333" style="27"/>
  </cols>
  <sheetData>
    <row r="1" ht="36" customHeight="1" spans="1:2">
      <c r="A1" s="42" t="s">
        <v>1382</v>
      </c>
      <c r="B1" s="42"/>
    </row>
    <row r="2" ht="27" spans="1:15">
      <c r="A2" s="43" t="s">
        <v>1383</v>
      </c>
      <c r="B2" s="43"/>
      <c r="C2" s="43"/>
      <c r="D2" s="43"/>
      <c r="E2" s="60"/>
      <c r="F2" s="61"/>
      <c r="G2" s="43"/>
      <c r="H2" s="43"/>
      <c r="I2" s="43"/>
      <c r="J2" s="43"/>
      <c r="K2" s="43"/>
      <c r="L2" s="43"/>
      <c r="M2" s="43"/>
      <c r="N2" s="43"/>
      <c r="O2" s="43"/>
    </row>
    <row r="3" s="24" customFormat="1" spans="1:253">
      <c r="A3" s="44"/>
      <c r="B3" s="45"/>
      <c r="C3" s="45"/>
      <c r="D3" s="45"/>
      <c r="E3" s="62"/>
      <c r="F3" s="63"/>
      <c r="G3" s="64"/>
      <c r="H3" s="45"/>
      <c r="I3" s="45"/>
      <c r="J3" s="82" t="s">
        <v>2</v>
      </c>
      <c r="K3" s="82"/>
      <c r="L3" s="82"/>
      <c r="M3" s="82"/>
      <c r="N3" s="82"/>
      <c r="O3" s="82"/>
      <c r="P3" s="39"/>
      <c r="Q3" s="40"/>
      <c r="R3" s="41"/>
      <c r="S3" s="38"/>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25" customFormat="1" spans="1:257">
      <c r="A4" s="46" t="s">
        <v>3</v>
      </c>
      <c r="B4" s="47" t="s">
        <v>35</v>
      </c>
      <c r="C4" s="47" t="s">
        <v>36</v>
      </c>
      <c r="D4" s="47" t="s">
        <v>1176</v>
      </c>
      <c r="E4" s="47" t="s">
        <v>38</v>
      </c>
      <c r="F4" s="65" t="s">
        <v>7</v>
      </c>
      <c r="G4" s="47" t="s">
        <v>39</v>
      </c>
      <c r="H4" s="47" t="s">
        <v>40</v>
      </c>
      <c r="I4" s="47" t="s">
        <v>1384</v>
      </c>
      <c r="J4" s="47" t="s">
        <v>1385</v>
      </c>
      <c r="K4" s="47" t="s">
        <v>1386</v>
      </c>
      <c r="L4" s="47" t="s">
        <v>1387</v>
      </c>
      <c r="M4" s="47" t="s">
        <v>1388</v>
      </c>
      <c r="N4" s="84" t="s">
        <v>44</v>
      </c>
      <c r="O4" s="46" t="s">
        <v>14</v>
      </c>
      <c r="P4" s="39"/>
      <c r="Q4" s="103"/>
      <c r="R4" s="104"/>
      <c r="S4" s="105"/>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10"/>
      <c r="IU4" s="110"/>
      <c r="IV4" s="110"/>
      <c r="IW4" s="110"/>
    </row>
    <row r="5" s="25" customFormat="1" spans="1:257">
      <c r="A5" s="46"/>
      <c r="B5" s="47"/>
      <c r="C5" s="47"/>
      <c r="D5" s="47"/>
      <c r="E5" s="47"/>
      <c r="F5" s="65"/>
      <c r="G5" s="47"/>
      <c r="H5" s="47"/>
      <c r="I5" s="47"/>
      <c r="J5" s="47"/>
      <c r="K5" s="47"/>
      <c r="L5" s="47"/>
      <c r="M5" s="47"/>
      <c r="N5" s="85"/>
      <c r="O5" s="46"/>
      <c r="P5" s="39"/>
      <c r="Q5" s="103"/>
      <c r="R5" s="104"/>
      <c r="S5" s="105"/>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10"/>
      <c r="IU5" s="110"/>
      <c r="IV5" s="110"/>
      <c r="IW5" s="110"/>
    </row>
    <row r="6" s="26" customFormat="1" ht="23" customHeight="1" spans="1:16">
      <c r="A6" s="48" t="s">
        <v>46</v>
      </c>
      <c r="B6" s="48" t="s">
        <v>54</v>
      </c>
      <c r="C6" s="48" t="s">
        <v>61</v>
      </c>
      <c r="D6" s="48" t="s">
        <v>67</v>
      </c>
      <c r="E6" s="48" t="s">
        <v>72</v>
      </c>
      <c r="F6" s="48" t="s">
        <v>77</v>
      </c>
      <c r="G6" s="48" t="s">
        <v>81</v>
      </c>
      <c r="H6" s="48" t="s">
        <v>87</v>
      </c>
      <c r="I6" s="48" t="s">
        <v>93</v>
      </c>
      <c r="J6" s="48" t="s">
        <v>93</v>
      </c>
      <c r="K6" s="48" t="s">
        <v>105</v>
      </c>
      <c r="L6" s="48" t="s">
        <v>111</v>
      </c>
      <c r="M6" s="48" t="s">
        <v>116</v>
      </c>
      <c r="N6" s="48" t="s">
        <v>93</v>
      </c>
      <c r="O6" s="48" t="s">
        <v>99</v>
      </c>
      <c r="P6" s="39"/>
    </row>
    <row r="7" ht="45.95" customHeight="1" spans="1:15">
      <c r="A7" s="49" t="s">
        <v>1389</v>
      </c>
      <c r="B7" s="50"/>
      <c r="C7" s="50"/>
      <c r="D7" s="50"/>
      <c r="E7" s="66"/>
      <c r="F7" s="67">
        <f>SUM(F8:F70,F91:F110)</f>
        <v>837805.174965914</v>
      </c>
      <c r="G7" s="68"/>
      <c r="H7" s="68"/>
      <c r="I7" s="68"/>
      <c r="J7" s="68"/>
      <c r="K7" s="68"/>
      <c r="L7" s="83"/>
      <c r="M7" s="83"/>
      <c r="N7" s="86"/>
      <c r="O7" s="87"/>
    </row>
    <row r="8" s="6" customFormat="1" ht="125" customHeight="1" spans="1:251">
      <c r="A8" s="51">
        <v>1</v>
      </c>
      <c r="B8" s="52" t="s">
        <v>1390</v>
      </c>
      <c r="C8" s="52" t="s">
        <v>25</v>
      </c>
      <c r="D8" s="52" t="s">
        <v>137</v>
      </c>
      <c r="E8" s="69" t="s">
        <v>1391</v>
      </c>
      <c r="F8" s="52">
        <v>3828.34</v>
      </c>
      <c r="G8" s="52" t="s">
        <v>1317</v>
      </c>
      <c r="H8" s="70" t="s">
        <v>1392</v>
      </c>
      <c r="I8" s="68" t="s">
        <v>307</v>
      </c>
      <c r="J8" s="68" t="s">
        <v>307</v>
      </c>
      <c r="K8" s="68" t="s">
        <v>307</v>
      </c>
      <c r="L8" s="68" t="s">
        <v>307</v>
      </c>
      <c r="M8" s="68" t="s">
        <v>307</v>
      </c>
      <c r="N8" s="88" t="s">
        <v>60</v>
      </c>
      <c r="O8" s="89"/>
      <c r="P8" s="39"/>
      <c r="Q8" s="40"/>
      <c r="R8" s="38"/>
      <c r="S8" s="40"/>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row>
    <row r="9" s="6" customFormat="1" ht="162" customHeight="1" spans="1:251">
      <c r="A9" s="51">
        <v>2</v>
      </c>
      <c r="B9" s="52" t="s">
        <v>1393</v>
      </c>
      <c r="C9" s="52" t="s">
        <v>25</v>
      </c>
      <c r="D9" s="52" t="s">
        <v>137</v>
      </c>
      <c r="E9" s="69" t="s">
        <v>1394</v>
      </c>
      <c r="F9" s="52">
        <v>1800</v>
      </c>
      <c r="G9" s="52" t="s">
        <v>1317</v>
      </c>
      <c r="H9" s="70" t="s">
        <v>1392</v>
      </c>
      <c r="I9" s="68" t="s">
        <v>307</v>
      </c>
      <c r="J9" s="68" t="s">
        <v>307</v>
      </c>
      <c r="K9" s="68" t="s">
        <v>307</v>
      </c>
      <c r="L9" s="68" t="s">
        <v>307</v>
      </c>
      <c r="M9" s="68" t="s">
        <v>307</v>
      </c>
      <c r="N9" s="88" t="s">
        <v>60</v>
      </c>
      <c r="O9" s="87"/>
      <c r="P9" s="39"/>
      <c r="Q9" s="40"/>
      <c r="R9" s="38"/>
      <c r="S9" s="40"/>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row>
    <row r="10" s="27" customFormat="1" ht="74" customHeight="1" spans="1:251">
      <c r="A10" s="51">
        <v>3</v>
      </c>
      <c r="B10" s="52" t="s">
        <v>1395</v>
      </c>
      <c r="C10" s="52" t="s">
        <v>25</v>
      </c>
      <c r="D10" s="52" t="s">
        <v>137</v>
      </c>
      <c r="E10" s="69" t="s">
        <v>1396</v>
      </c>
      <c r="F10" s="71">
        <v>100000</v>
      </c>
      <c r="G10" s="52" t="s">
        <v>1358</v>
      </c>
      <c r="H10" s="70" t="s">
        <v>1392</v>
      </c>
      <c r="I10" s="68" t="s">
        <v>307</v>
      </c>
      <c r="J10" s="68" t="s">
        <v>307</v>
      </c>
      <c r="K10" s="68" t="s">
        <v>307</v>
      </c>
      <c r="L10" s="68" t="s">
        <v>307</v>
      </c>
      <c r="M10" s="68" t="s">
        <v>307</v>
      </c>
      <c r="N10" s="88" t="s">
        <v>60</v>
      </c>
      <c r="O10" s="89"/>
      <c r="P10" s="39"/>
      <c r="Q10" s="40"/>
      <c r="R10" s="38"/>
      <c r="S10" s="40"/>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row>
    <row r="11" s="28" customFormat="1" ht="110" customHeight="1" spans="1:251">
      <c r="A11" s="51">
        <v>4</v>
      </c>
      <c r="B11" s="52" t="s">
        <v>1397</v>
      </c>
      <c r="C11" s="52" t="s">
        <v>25</v>
      </c>
      <c r="D11" s="52" t="s">
        <v>56</v>
      </c>
      <c r="E11" s="69" t="s">
        <v>1398</v>
      </c>
      <c r="F11" s="71">
        <v>4300</v>
      </c>
      <c r="G11" s="52" t="s">
        <v>1317</v>
      </c>
      <c r="H11" s="70" t="s">
        <v>1392</v>
      </c>
      <c r="I11" s="68" t="s">
        <v>307</v>
      </c>
      <c r="J11" s="68" t="s">
        <v>307</v>
      </c>
      <c r="K11" s="68" t="s">
        <v>307</v>
      </c>
      <c r="L11" s="68" t="s">
        <v>307</v>
      </c>
      <c r="M11" s="68" t="s">
        <v>307</v>
      </c>
      <c r="N11" s="88" t="s">
        <v>60</v>
      </c>
      <c r="O11" s="89"/>
      <c r="P11" s="90"/>
      <c r="Q11" s="31"/>
      <c r="R11" s="38"/>
      <c r="S11" s="40"/>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row>
    <row r="12" s="28" customFormat="1" ht="124" customHeight="1" spans="1:251">
      <c r="A12" s="51">
        <v>5</v>
      </c>
      <c r="B12" s="52" t="s">
        <v>1399</v>
      </c>
      <c r="C12" s="52" t="s">
        <v>25</v>
      </c>
      <c r="D12" s="52" t="s">
        <v>56</v>
      </c>
      <c r="E12" s="69" t="s">
        <v>1400</v>
      </c>
      <c r="F12" s="71">
        <v>7320</v>
      </c>
      <c r="G12" s="52" t="s">
        <v>1317</v>
      </c>
      <c r="H12" s="70" t="s">
        <v>1392</v>
      </c>
      <c r="I12" s="68" t="s">
        <v>307</v>
      </c>
      <c r="J12" s="68" t="s">
        <v>307</v>
      </c>
      <c r="K12" s="68" t="s">
        <v>307</v>
      </c>
      <c r="L12" s="68" t="s">
        <v>307</v>
      </c>
      <c r="M12" s="68" t="s">
        <v>307</v>
      </c>
      <c r="N12" s="88" t="s">
        <v>60</v>
      </c>
      <c r="O12" s="89"/>
      <c r="P12" s="90"/>
      <c r="Q12" s="31"/>
      <c r="R12" s="38"/>
      <c r="S12" s="40"/>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row>
    <row r="13" s="29" customFormat="1" ht="75" customHeight="1" spans="1:251">
      <c r="A13" s="51">
        <v>6</v>
      </c>
      <c r="B13" s="53" t="s">
        <v>1401</v>
      </c>
      <c r="C13" s="52" t="s">
        <v>25</v>
      </c>
      <c r="D13" s="53" t="s">
        <v>137</v>
      </c>
      <c r="E13" s="72" t="s">
        <v>1402</v>
      </c>
      <c r="F13" s="71">
        <v>23836</v>
      </c>
      <c r="G13" s="53" t="s">
        <v>1358</v>
      </c>
      <c r="H13" s="70" t="s">
        <v>1392</v>
      </c>
      <c r="I13" s="68" t="s">
        <v>307</v>
      </c>
      <c r="J13" s="68" t="s">
        <v>307</v>
      </c>
      <c r="K13" s="68" t="s">
        <v>307</v>
      </c>
      <c r="L13" s="68" t="s">
        <v>307</v>
      </c>
      <c r="M13" s="68" t="s">
        <v>307</v>
      </c>
      <c r="N13" s="91" t="s">
        <v>60</v>
      </c>
      <c r="O13" s="89"/>
      <c r="P13" s="90"/>
      <c r="Q13" s="106"/>
      <c r="R13" s="38"/>
      <c r="S13" s="40"/>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row>
    <row r="14" s="29" customFormat="1" ht="142" customHeight="1" spans="1:257">
      <c r="A14" s="51">
        <v>7</v>
      </c>
      <c r="B14" s="54" t="s">
        <v>1403</v>
      </c>
      <c r="C14" s="52" t="s">
        <v>25</v>
      </c>
      <c r="D14" s="55" t="s">
        <v>137</v>
      </c>
      <c r="E14" s="73" t="s">
        <v>1404</v>
      </c>
      <c r="F14" s="71">
        <v>9200</v>
      </c>
      <c r="G14" s="74" t="s">
        <v>1317</v>
      </c>
      <c r="H14" s="70" t="s">
        <v>1392</v>
      </c>
      <c r="I14" s="68" t="s">
        <v>307</v>
      </c>
      <c r="J14" s="68" t="s">
        <v>307</v>
      </c>
      <c r="K14" s="68" t="s">
        <v>307</v>
      </c>
      <c r="L14" s="68" t="s">
        <v>307</v>
      </c>
      <c r="M14" s="68" t="s">
        <v>307</v>
      </c>
      <c r="N14" s="91" t="s">
        <v>60</v>
      </c>
      <c r="O14" s="89"/>
      <c r="P14" s="92"/>
      <c r="Q14" s="107"/>
      <c r="R14" s="38"/>
      <c r="S14" s="40"/>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row>
    <row r="15" s="29" customFormat="1" ht="60" customHeight="1" spans="1:251">
      <c r="A15" s="51">
        <v>8</v>
      </c>
      <c r="B15" s="54" t="s">
        <v>1405</v>
      </c>
      <c r="C15" s="52" t="s">
        <v>25</v>
      </c>
      <c r="D15" s="55" t="s">
        <v>137</v>
      </c>
      <c r="E15" s="73" t="s">
        <v>1406</v>
      </c>
      <c r="F15" s="71">
        <v>1418</v>
      </c>
      <c r="G15" s="75" t="s">
        <v>1317</v>
      </c>
      <c r="H15" s="70" t="s">
        <v>1392</v>
      </c>
      <c r="I15" s="68" t="s">
        <v>307</v>
      </c>
      <c r="J15" s="68" t="s">
        <v>307</v>
      </c>
      <c r="K15" s="68" t="s">
        <v>307</v>
      </c>
      <c r="L15" s="68" t="s">
        <v>307</v>
      </c>
      <c r="M15" s="68" t="s">
        <v>307</v>
      </c>
      <c r="N15" s="91" t="s">
        <v>104</v>
      </c>
      <c r="O15" s="89"/>
      <c r="P15" s="90"/>
      <c r="Q15" s="31"/>
      <c r="R15" s="38"/>
      <c r="S15" s="40"/>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row>
    <row r="16" s="29" customFormat="1" ht="77" customHeight="1" spans="1:251">
      <c r="A16" s="51">
        <v>9</v>
      </c>
      <c r="B16" s="56" t="s">
        <v>1407</v>
      </c>
      <c r="C16" s="52" t="s">
        <v>25</v>
      </c>
      <c r="D16" s="56" t="s">
        <v>206</v>
      </c>
      <c r="E16" s="76" t="s">
        <v>1408</v>
      </c>
      <c r="F16" s="71">
        <v>1010.93</v>
      </c>
      <c r="G16" s="56" t="s">
        <v>1409</v>
      </c>
      <c r="H16" s="70" t="s">
        <v>1392</v>
      </c>
      <c r="I16" s="68" t="s">
        <v>307</v>
      </c>
      <c r="J16" s="68" t="s">
        <v>307</v>
      </c>
      <c r="K16" s="68" t="s">
        <v>307</v>
      </c>
      <c r="L16" s="68" t="s">
        <v>307</v>
      </c>
      <c r="M16" s="68" t="s">
        <v>307</v>
      </c>
      <c r="N16" s="93" t="s">
        <v>104</v>
      </c>
      <c r="O16" s="89"/>
      <c r="P16" s="90"/>
      <c r="Q16" s="31"/>
      <c r="R16" s="38"/>
      <c r="S16" s="40"/>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row>
    <row r="17" s="29" customFormat="1" ht="76" customHeight="1" spans="1:251">
      <c r="A17" s="51">
        <v>10</v>
      </c>
      <c r="B17" s="56" t="s">
        <v>1410</v>
      </c>
      <c r="C17" s="52" t="s">
        <v>25</v>
      </c>
      <c r="D17" s="56" t="s">
        <v>206</v>
      </c>
      <c r="E17" s="76" t="s">
        <v>1411</v>
      </c>
      <c r="F17" s="71">
        <v>852</v>
      </c>
      <c r="G17" s="56" t="s">
        <v>1409</v>
      </c>
      <c r="H17" s="70" t="s">
        <v>1392</v>
      </c>
      <c r="I17" s="68" t="s">
        <v>307</v>
      </c>
      <c r="J17" s="68" t="s">
        <v>307</v>
      </c>
      <c r="K17" s="68" t="s">
        <v>307</v>
      </c>
      <c r="L17" s="68" t="s">
        <v>307</v>
      </c>
      <c r="M17" s="68" t="s">
        <v>307</v>
      </c>
      <c r="N17" s="93" t="s">
        <v>104</v>
      </c>
      <c r="O17" s="89"/>
      <c r="P17" s="90"/>
      <c r="Q17" s="31"/>
      <c r="R17" s="38"/>
      <c r="S17" s="40"/>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row>
    <row r="18" s="29" customFormat="1" ht="47" customHeight="1" spans="1:257">
      <c r="A18" s="51">
        <v>11</v>
      </c>
      <c r="B18" s="55" t="s">
        <v>1412</v>
      </c>
      <c r="C18" s="52" t="s">
        <v>25</v>
      </c>
      <c r="D18" s="55" t="s">
        <v>107</v>
      </c>
      <c r="E18" s="77" t="s">
        <v>1413</v>
      </c>
      <c r="F18" s="71">
        <v>94000</v>
      </c>
      <c r="G18" s="78" t="s">
        <v>1358</v>
      </c>
      <c r="H18" s="70" t="s">
        <v>1392</v>
      </c>
      <c r="I18" s="68" t="s">
        <v>307</v>
      </c>
      <c r="J18" s="68" t="s">
        <v>307</v>
      </c>
      <c r="K18" s="68" t="s">
        <v>307</v>
      </c>
      <c r="L18" s="68" t="s">
        <v>307</v>
      </c>
      <c r="M18" s="68" t="s">
        <v>307</v>
      </c>
      <c r="N18" s="91" t="s">
        <v>60</v>
      </c>
      <c r="O18" s="89"/>
      <c r="P18" s="39"/>
      <c r="Q18" s="40"/>
      <c r="R18" s="38"/>
      <c r="S18" s="40"/>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27"/>
      <c r="IS18" s="27"/>
      <c r="IT18" s="27"/>
      <c r="IU18" s="27"/>
      <c r="IV18" s="27"/>
      <c r="IW18" s="27"/>
    </row>
    <row r="19" s="29" customFormat="1" ht="43" customHeight="1" spans="1:257">
      <c r="A19" s="51">
        <v>12</v>
      </c>
      <c r="B19" s="55" t="s">
        <v>1414</v>
      </c>
      <c r="C19" s="52" t="s">
        <v>25</v>
      </c>
      <c r="D19" s="55" t="s">
        <v>107</v>
      </c>
      <c r="E19" s="77" t="s">
        <v>1415</v>
      </c>
      <c r="F19" s="71">
        <v>38000</v>
      </c>
      <c r="G19" s="78" t="s">
        <v>1358</v>
      </c>
      <c r="H19" s="70" t="s">
        <v>1392</v>
      </c>
      <c r="I19" s="68" t="s">
        <v>307</v>
      </c>
      <c r="J19" s="68" t="s">
        <v>307</v>
      </c>
      <c r="K19" s="68" t="s">
        <v>307</v>
      </c>
      <c r="L19" s="68" t="s">
        <v>307</v>
      </c>
      <c r="M19" s="68" t="s">
        <v>307</v>
      </c>
      <c r="N19" s="91" t="s">
        <v>60</v>
      </c>
      <c r="O19" s="89"/>
      <c r="P19" s="94"/>
      <c r="Q19" s="40"/>
      <c r="R19" s="38"/>
      <c r="S19" s="40"/>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27"/>
      <c r="IS19" s="27"/>
      <c r="IT19" s="27"/>
      <c r="IU19" s="27"/>
      <c r="IV19" s="27"/>
      <c r="IW19" s="27"/>
    </row>
    <row r="20" s="29" customFormat="1" ht="57" customHeight="1" spans="1:251">
      <c r="A20" s="51">
        <v>13</v>
      </c>
      <c r="B20" s="55" t="s">
        <v>1416</v>
      </c>
      <c r="C20" s="52" t="s">
        <v>25</v>
      </c>
      <c r="D20" s="55" t="s">
        <v>137</v>
      </c>
      <c r="E20" s="73" t="s">
        <v>1417</v>
      </c>
      <c r="F20" s="71">
        <v>35065.34</v>
      </c>
      <c r="G20" s="74" t="s">
        <v>1317</v>
      </c>
      <c r="H20" s="70" t="s">
        <v>1392</v>
      </c>
      <c r="I20" s="68" t="s">
        <v>307</v>
      </c>
      <c r="J20" s="68" t="s">
        <v>307</v>
      </c>
      <c r="K20" s="68" t="s">
        <v>307</v>
      </c>
      <c r="L20" s="68" t="s">
        <v>307</v>
      </c>
      <c r="M20" s="68" t="s">
        <v>307</v>
      </c>
      <c r="N20" s="91" t="s">
        <v>104</v>
      </c>
      <c r="O20" s="89"/>
      <c r="P20" s="90" t="s">
        <v>1418</v>
      </c>
      <c r="Q20" s="106"/>
      <c r="R20" s="38"/>
      <c r="S20" s="40"/>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row>
    <row r="21" s="29" customFormat="1" ht="60" customHeight="1" spans="1:251">
      <c r="A21" s="51">
        <v>14</v>
      </c>
      <c r="B21" s="57" t="s">
        <v>1419</v>
      </c>
      <c r="C21" s="52" t="s">
        <v>25</v>
      </c>
      <c r="D21" s="52" t="s">
        <v>301</v>
      </c>
      <c r="E21" s="69" t="s">
        <v>1420</v>
      </c>
      <c r="F21" s="71">
        <v>17000</v>
      </c>
      <c r="G21" s="52" t="s">
        <v>1358</v>
      </c>
      <c r="H21" s="70" t="s">
        <v>1392</v>
      </c>
      <c r="I21" s="68" t="s">
        <v>307</v>
      </c>
      <c r="J21" s="68" t="s">
        <v>307</v>
      </c>
      <c r="K21" s="68" t="s">
        <v>307</v>
      </c>
      <c r="L21" s="68" t="s">
        <v>307</v>
      </c>
      <c r="M21" s="68" t="s">
        <v>307</v>
      </c>
      <c r="N21" s="93" t="s">
        <v>60</v>
      </c>
      <c r="O21" s="89"/>
      <c r="P21" s="90"/>
      <c r="Q21" s="31"/>
      <c r="R21" s="38"/>
      <c r="S21" s="40"/>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row>
    <row r="22" s="29" customFormat="1" ht="106" customHeight="1" spans="1:251">
      <c r="A22" s="51">
        <v>15</v>
      </c>
      <c r="B22" s="56" t="s">
        <v>1421</v>
      </c>
      <c r="C22" s="52" t="s">
        <v>25</v>
      </c>
      <c r="D22" s="56" t="s">
        <v>206</v>
      </c>
      <c r="E22" s="76" t="s">
        <v>1422</v>
      </c>
      <c r="F22" s="71">
        <v>15000</v>
      </c>
      <c r="G22" s="56" t="s">
        <v>1317</v>
      </c>
      <c r="H22" s="70" t="s">
        <v>1392</v>
      </c>
      <c r="I22" s="68" t="s">
        <v>307</v>
      </c>
      <c r="J22" s="68" t="s">
        <v>307</v>
      </c>
      <c r="K22" s="68" t="s">
        <v>307</v>
      </c>
      <c r="L22" s="68" t="s">
        <v>307</v>
      </c>
      <c r="M22" s="68" t="s">
        <v>307</v>
      </c>
      <c r="N22" s="93" t="s">
        <v>104</v>
      </c>
      <c r="O22" s="89"/>
      <c r="P22" s="90"/>
      <c r="Q22" s="31"/>
      <c r="R22" s="38"/>
      <c r="S22" s="40"/>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row>
    <row r="23" s="29" customFormat="1" ht="67.5" spans="1:251">
      <c r="A23" s="51">
        <v>16</v>
      </c>
      <c r="B23" s="56" t="s">
        <v>1423</v>
      </c>
      <c r="C23" s="52" t="s">
        <v>25</v>
      </c>
      <c r="D23" s="56" t="s">
        <v>137</v>
      </c>
      <c r="E23" s="76" t="s">
        <v>1424</v>
      </c>
      <c r="F23" s="71">
        <v>15000</v>
      </c>
      <c r="G23" s="74" t="s">
        <v>1317</v>
      </c>
      <c r="H23" s="70" t="s">
        <v>1392</v>
      </c>
      <c r="I23" s="68" t="s">
        <v>307</v>
      </c>
      <c r="J23" s="68" t="s">
        <v>307</v>
      </c>
      <c r="K23" s="68" t="s">
        <v>307</v>
      </c>
      <c r="L23" s="68" t="s">
        <v>307</v>
      </c>
      <c r="M23" s="68" t="s">
        <v>307</v>
      </c>
      <c r="N23" s="93" t="s">
        <v>104</v>
      </c>
      <c r="O23" s="89"/>
      <c r="P23" s="90"/>
      <c r="Q23" s="92" t="s">
        <v>1425</v>
      </c>
      <c r="R23" s="38"/>
      <c r="S23" s="40"/>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row>
    <row r="24" s="27" customFormat="1" ht="73" customHeight="1" spans="1:257">
      <c r="A24" s="51">
        <v>17</v>
      </c>
      <c r="B24" s="56" t="s">
        <v>1426</v>
      </c>
      <c r="C24" s="52" t="s">
        <v>25</v>
      </c>
      <c r="D24" s="56" t="s">
        <v>137</v>
      </c>
      <c r="E24" s="76" t="s">
        <v>1427</v>
      </c>
      <c r="F24" s="71">
        <v>15000</v>
      </c>
      <c r="G24" s="56" t="s">
        <v>1317</v>
      </c>
      <c r="H24" s="70" t="s">
        <v>1392</v>
      </c>
      <c r="I24" s="68" t="s">
        <v>307</v>
      </c>
      <c r="J24" s="68" t="s">
        <v>307</v>
      </c>
      <c r="K24" s="68" t="s">
        <v>307</v>
      </c>
      <c r="L24" s="68" t="s">
        <v>307</v>
      </c>
      <c r="M24" s="68" t="s">
        <v>307</v>
      </c>
      <c r="N24" s="93" t="s">
        <v>60</v>
      </c>
      <c r="O24" s="89"/>
      <c r="P24" s="90" t="s">
        <v>915</v>
      </c>
      <c r="Q24" s="31"/>
      <c r="R24" s="38"/>
      <c r="S24" s="40"/>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29"/>
      <c r="IS24" s="29"/>
      <c r="IT24" s="29"/>
      <c r="IU24" s="29"/>
      <c r="IV24" s="29"/>
      <c r="IW24" s="29"/>
    </row>
    <row r="25" s="29" customFormat="1" ht="103" customHeight="1" spans="1:251">
      <c r="A25" s="51">
        <v>18</v>
      </c>
      <c r="B25" s="57" t="s">
        <v>1428</v>
      </c>
      <c r="C25" s="52" t="s">
        <v>25</v>
      </c>
      <c r="D25" s="58" t="s">
        <v>56</v>
      </c>
      <c r="E25" s="79" t="s">
        <v>1429</v>
      </c>
      <c r="F25" s="71">
        <v>11000</v>
      </c>
      <c r="G25" s="57" t="s">
        <v>1358</v>
      </c>
      <c r="H25" s="70" t="s">
        <v>1392</v>
      </c>
      <c r="I25" s="68" t="s">
        <v>307</v>
      </c>
      <c r="J25" s="68" t="s">
        <v>307</v>
      </c>
      <c r="K25" s="68" t="s">
        <v>307</v>
      </c>
      <c r="L25" s="68" t="s">
        <v>307</v>
      </c>
      <c r="M25" s="68" t="s">
        <v>307</v>
      </c>
      <c r="N25" s="95" t="s">
        <v>60</v>
      </c>
      <c r="O25" s="89"/>
      <c r="P25" s="90" t="s">
        <v>1430</v>
      </c>
      <c r="Q25" s="31"/>
      <c r="R25" s="38"/>
      <c r="S25" s="40"/>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row>
    <row r="26" s="29" customFormat="1" ht="48" customHeight="1" spans="1:251">
      <c r="A26" s="51">
        <v>19</v>
      </c>
      <c r="B26" s="56" t="s">
        <v>1431</v>
      </c>
      <c r="C26" s="52" t="s">
        <v>25</v>
      </c>
      <c r="D26" s="58" t="s">
        <v>56</v>
      </c>
      <c r="E26" s="79" t="s">
        <v>1432</v>
      </c>
      <c r="F26" s="71">
        <v>9000</v>
      </c>
      <c r="G26" s="56" t="s">
        <v>1317</v>
      </c>
      <c r="H26" s="70" t="s">
        <v>1392</v>
      </c>
      <c r="I26" s="68" t="s">
        <v>307</v>
      </c>
      <c r="J26" s="68" t="s">
        <v>307</v>
      </c>
      <c r="K26" s="68" t="s">
        <v>307</v>
      </c>
      <c r="L26" s="68" t="s">
        <v>307</v>
      </c>
      <c r="M26" s="68" t="s">
        <v>307</v>
      </c>
      <c r="N26" s="91" t="s">
        <v>60</v>
      </c>
      <c r="O26" s="89"/>
      <c r="P26" s="96" t="s">
        <v>1433</v>
      </c>
      <c r="Q26" s="31"/>
      <c r="R26" s="38"/>
      <c r="S26" s="40"/>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row>
    <row r="27" s="29" customFormat="1" ht="55" customHeight="1" spans="1:251">
      <c r="A27" s="51">
        <v>20</v>
      </c>
      <c r="B27" s="57" t="s">
        <v>1434</v>
      </c>
      <c r="C27" s="52" t="s">
        <v>25</v>
      </c>
      <c r="D27" s="52" t="s">
        <v>301</v>
      </c>
      <c r="E27" s="69" t="s">
        <v>1435</v>
      </c>
      <c r="F27" s="71">
        <v>8000</v>
      </c>
      <c r="G27" s="52" t="s">
        <v>1358</v>
      </c>
      <c r="H27" s="70" t="s">
        <v>1392</v>
      </c>
      <c r="I27" s="68" t="s">
        <v>307</v>
      </c>
      <c r="J27" s="68" t="s">
        <v>307</v>
      </c>
      <c r="K27" s="68" t="s">
        <v>307</v>
      </c>
      <c r="L27" s="68" t="s">
        <v>307</v>
      </c>
      <c r="M27" s="68" t="s">
        <v>307</v>
      </c>
      <c r="N27" s="91" t="s">
        <v>60</v>
      </c>
      <c r="O27" s="89"/>
      <c r="P27" s="90"/>
      <c r="Q27" s="31"/>
      <c r="R27" s="38"/>
      <c r="S27" s="40"/>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row>
    <row r="28" s="29" customFormat="1" ht="55" customHeight="1" spans="1:251">
      <c r="A28" s="51">
        <v>21</v>
      </c>
      <c r="B28" s="56" t="s">
        <v>1436</v>
      </c>
      <c r="C28" s="52" t="s">
        <v>25</v>
      </c>
      <c r="D28" s="58" t="s">
        <v>56</v>
      </c>
      <c r="E28" s="76" t="s">
        <v>1437</v>
      </c>
      <c r="F28" s="71">
        <v>7500</v>
      </c>
      <c r="G28" s="74" t="s">
        <v>1317</v>
      </c>
      <c r="H28" s="70" t="s">
        <v>1392</v>
      </c>
      <c r="I28" s="68" t="s">
        <v>307</v>
      </c>
      <c r="J28" s="68" t="s">
        <v>307</v>
      </c>
      <c r="K28" s="68" t="s">
        <v>307</v>
      </c>
      <c r="L28" s="68" t="s">
        <v>307</v>
      </c>
      <c r="M28" s="68" t="s">
        <v>307</v>
      </c>
      <c r="N28" s="91" t="s">
        <v>60</v>
      </c>
      <c r="O28" s="89"/>
      <c r="P28" s="90" t="s">
        <v>1433</v>
      </c>
      <c r="Q28" s="31"/>
      <c r="R28" s="38"/>
      <c r="S28" s="40"/>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row>
    <row r="29" s="29" customFormat="1" ht="62" customHeight="1" spans="1:251">
      <c r="A29" s="51">
        <v>22</v>
      </c>
      <c r="B29" s="53" t="s">
        <v>1438</v>
      </c>
      <c r="C29" s="52" t="s">
        <v>25</v>
      </c>
      <c r="D29" s="53" t="s">
        <v>137</v>
      </c>
      <c r="E29" s="72" t="s">
        <v>1439</v>
      </c>
      <c r="F29" s="71">
        <v>6974</v>
      </c>
      <c r="G29" s="74" t="s">
        <v>1317</v>
      </c>
      <c r="H29" s="70" t="s">
        <v>1392</v>
      </c>
      <c r="I29" s="68" t="s">
        <v>307</v>
      </c>
      <c r="J29" s="68" t="s">
        <v>307</v>
      </c>
      <c r="K29" s="68" t="s">
        <v>307</v>
      </c>
      <c r="L29" s="68" t="s">
        <v>307</v>
      </c>
      <c r="M29" s="68" t="s">
        <v>307</v>
      </c>
      <c r="N29" s="91" t="s">
        <v>60</v>
      </c>
      <c r="O29" s="89"/>
      <c r="P29" s="90"/>
      <c r="Q29" s="31"/>
      <c r="R29" s="38"/>
      <c r="S29" s="40"/>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row>
    <row r="30" s="29" customFormat="1" ht="51" customHeight="1" spans="1:257">
      <c r="A30" s="51">
        <v>23</v>
      </c>
      <c r="B30" s="59" t="s">
        <v>1440</v>
      </c>
      <c r="C30" s="52" t="s">
        <v>25</v>
      </c>
      <c r="D30" s="52" t="s">
        <v>137</v>
      </c>
      <c r="E30" s="80" t="s">
        <v>1441</v>
      </c>
      <c r="F30" s="71">
        <v>5836.87</v>
      </c>
      <c r="G30" s="74" t="s">
        <v>1317</v>
      </c>
      <c r="H30" s="70" t="s">
        <v>1392</v>
      </c>
      <c r="I30" s="68" t="s">
        <v>307</v>
      </c>
      <c r="J30" s="68" t="s">
        <v>307</v>
      </c>
      <c r="K30" s="68" t="s">
        <v>307</v>
      </c>
      <c r="L30" s="68" t="s">
        <v>307</v>
      </c>
      <c r="M30" s="68" t="s">
        <v>307</v>
      </c>
      <c r="N30" s="91" t="s">
        <v>104</v>
      </c>
      <c r="O30" s="89"/>
      <c r="P30" s="97"/>
      <c r="Q30" s="107"/>
      <c r="R30" s="38"/>
      <c r="S30" s="40"/>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row>
    <row r="31" s="29" customFormat="1" ht="72" customHeight="1" spans="1:251">
      <c r="A31" s="51">
        <v>24</v>
      </c>
      <c r="B31" s="53" t="s">
        <v>1442</v>
      </c>
      <c r="C31" s="52" t="s">
        <v>25</v>
      </c>
      <c r="D31" s="53" t="s">
        <v>137</v>
      </c>
      <c r="E31" s="72" t="s">
        <v>1443</v>
      </c>
      <c r="F31" s="71">
        <v>4315.5</v>
      </c>
      <c r="G31" s="53" t="s">
        <v>1317</v>
      </c>
      <c r="H31" s="70" t="s">
        <v>1392</v>
      </c>
      <c r="I31" s="68" t="s">
        <v>307</v>
      </c>
      <c r="J31" s="68" t="s">
        <v>307</v>
      </c>
      <c r="K31" s="68" t="s">
        <v>307</v>
      </c>
      <c r="L31" s="68" t="s">
        <v>307</v>
      </c>
      <c r="M31" s="68" t="s">
        <v>307</v>
      </c>
      <c r="N31" s="91" t="s">
        <v>60</v>
      </c>
      <c r="O31" s="89"/>
      <c r="P31" s="90"/>
      <c r="Q31" s="31"/>
      <c r="R31" s="38"/>
      <c r="S31" s="40"/>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row>
    <row r="32" s="29" customFormat="1" ht="75" customHeight="1" spans="1:251">
      <c r="A32" s="51">
        <v>25</v>
      </c>
      <c r="B32" s="56" t="s">
        <v>1444</v>
      </c>
      <c r="C32" s="52" t="s">
        <v>25</v>
      </c>
      <c r="D32" s="58" t="s">
        <v>56</v>
      </c>
      <c r="E32" s="69" t="s">
        <v>1445</v>
      </c>
      <c r="F32" s="71">
        <v>4200</v>
      </c>
      <c r="G32" s="56" t="s">
        <v>1312</v>
      </c>
      <c r="H32" s="70" t="s">
        <v>1392</v>
      </c>
      <c r="I32" s="68" t="s">
        <v>307</v>
      </c>
      <c r="J32" s="68" t="s">
        <v>307</v>
      </c>
      <c r="K32" s="68" t="s">
        <v>307</v>
      </c>
      <c r="L32" s="68" t="s">
        <v>307</v>
      </c>
      <c r="M32" s="68" t="s">
        <v>307</v>
      </c>
      <c r="N32" s="93" t="s">
        <v>60</v>
      </c>
      <c r="O32" s="89"/>
      <c r="P32" s="90"/>
      <c r="Q32" s="31"/>
      <c r="R32" s="38"/>
      <c r="S32" s="40"/>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row>
    <row r="33" s="29" customFormat="1" ht="132" customHeight="1" spans="1:251">
      <c r="A33" s="51">
        <v>26</v>
      </c>
      <c r="B33" s="56" t="s">
        <v>1446</v>
      </c>
      <c r="C33" s="52" t="s">
        <v>25</v>
      </c>
      <c r="D33" s="58" t="s">
        <v>56</v>
      </c>
      <c r="E33" s="76" t="s">
        <v>1447</v>
      </c>
      <c r="F33" s="71">
        <v>4080.47</v>
      </c>
      <c r="G33" s="74" t="s">
        <v>1317</v>
      </c>
      <c r="H33" s="70" t="s">
        <v>1392</v>
      </c>
      <c r="I33" s="68" t="s">
        <v>307</v>
      </c>
      <c r="J33" s="68" t="s">
        <v>307</v>
      </c>
      <c r="K33" s="68" t="s">
        <v>307</v>
      </c>
      <c r="L33" s="68" t="s">
        <v>307</v>
      </c>
      <c r="M33" s="68" t="s">
        <v>307</v>
      </c>
      <c r="N33" s="93" t="s">
        <v>60</v>
      </c>
      <c r="O33" s="89"/>
      <c r="P33" s="90"/>
      <c r="Q33" s="31"/>
      <c r="R33" s="38"/>
      <c r="S33" s="40"/>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row>
    <row r="34" s="29" customFormat="1" ht="101" customHeight="1" spans="1:251">
      <c r="A34" s="51">
        <v>27</v>
      </c>
      <c r="B34" s="56" t="s">
        <v>1448</v>
      </c>
      <c r="C34" s="52" t="s">
        <v>25</v>
      </c>
      <c r="D34" s="58" t="s">
        <v>56</v>
      </c>
      <c r="E34" s="76" t="s">
        <v>1449</v>
      </c>
      <c r="F34" s="71">
        <v>4000</v>
      </c>
      <c r="G34" s="74" t="s">
        <v>1317</v>
      </c>
      <c r="H34" s="70" t="s">
        <v>1392</v>
      </c>
      <c r="I34" s="68" t="s">
        <v>307</v>
      </c>
      <c r="J34" s="68" t="s">
        <v>307</v>
      </c>
      <c r="K34" s="68" t="s">
        <v>307</v>
      </c>
      <c r="L34" s="68" t="s">
        <v>307</v>
      </c>
      <c r="M34" s="68" t="s">
        <v>307</v>
      </c>
      <c r="N34" s="93" t="s">
        <v>60</v>
      </c>
      <c r="O34" s="89"/>
      <c r="P34" s="90"/>
      <c r="Q34" s="31"/>
      <c r="R34" s="38"/>
      <c r="S34" s="40"/>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row>
    <row r="35" s="29" customFormat="1" ht="56" customHeight="1" spans="1:251">
      <c r="A35" s="51">
        <v>28</v>
      </c>
      <c r="B35" s="57" t="s">
        <v>1450</v>
      </c>
      <c r="C35" s="52" t="s">
        <v>25</v>
      </c>
      <c r="D35" s="58" t="s">
        <v>56</v>
      </c>
      <c r="E35" s="79" t="s">
        <v>1451</v>
      </c>
      <c r="F35" s="71">
        <v>2856.86</v>
      </c>
      <c r="G35" s="57" t="s">
        <v>1317</v>
      </c>
      <c r="H35" s="70" t="s">
        <v>1392</v>
      </c>
      <c r="I35" s="68" t="s">
        <v>307</v>
      </c>
      <c r="J35" s="68" t="s">
        <v>307</v>
      </c>
      <c r="K35" s="68" t="s">
        <v>307</v>
      </c>
      <c r="L35" s="68" t="s">
        <v>307</v>
      </c>
      <c r="M35" s="68" t="s">
        <v>307</v>
      </c>
      <c r="N35" s="98" t="s">
        <v>60</v>
      </c>
      <c r="O35" s="89"/>
      <c r="P35" s="90"/>
      <c r="Q35" s="31"/>
      <c r="R35" s="38"/>
      <c r="S35" s="40"/>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row>
    <row r="36" s="29" customFormat="1" ht="46" customHeight="1" spans="1:251">
      <c r="A36" s="51">
        <v>29</v>
      </c>
      <c r="B36" s="56" t="s">
        <v>1452</v>
      </c>
      <c r="C36" s="52" t="s">
        <v>25</v>
      </c>
      <c r="D36" s="58" t="s">
        <v>56</v>
      </c>
      <c r="E36" s="76" t="s">
        <v>1453</v>
      </c>
      <c r="F36" s="71">
        <v>2800</v>
      </c>
      <c r="G36" s="74" t="s">
        <v>1317</v>
      </c>
      <c r="H36" s="70" t="s">
        <v>1392</v>
      </c>
      <c r="I36" s="68" t="s">
        <v>307</v>
      </c>
      <c r="J36" s="68" t="s">
        <v>307</v>
      </c>
      <c r="K36" s="68" t="s">
        <v>307</v>
      </c>
      <c r="L36" s="68" t="s">
        <v>307</v>
      </c>
      <c r="M36" s="68" t="s">
        <v>307</v>
      </c>
      <c r="N36" s="99" t="s">
        <v>60</v>
      </c>
      <c r="O36" s="89"/>
      <c r="P36" s="90"/>
      <c r="Q36" s="31"/>
      <c r="R36" s="38"/>
      <c r="S36" s="40"/>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row>
    <row r="37" s="29" customFormat="1" ht="135" customHeight="1" spans="1:251">
      <c r="A37" s="51">
        <v>30</v>
      </c>
      <c r="B37" s="56" t="s">
        <v>1454</v>
      </c>
      <c r="C37" s="52" t="s">
        <v>25</v>
      </c>
      <c r="D37" s="58" t="s">
        <v>56</v>
      </c>
      <c r="E37" s="76" t="s">
        <v>1455</v>
      </c>
      <c r="F37" s="71">
        <v>2700</v>
      </c>
      <c r="G37" s="56" t="s">
        <v>1312</v>
      </c>
      <c r="H37" s="70" t="s">
        <v>1392</v>
      </c>
      <c r="I37" s="68" t="s">
        <v>307</v>
      </c>
      <c r="J37" s="68" t="s">
        <v>307</v>
      </c>
      <c r="K37" s="68" t="s">
        <v>307</v>
      </c>
      <c r="L37" s="68" t="s">
        <v>307</v>
      </c>
      <c r="M37" s="68" t="s">
        <v>307</v>
      </c>
      <c r="N37" s="93" t="s">
        <v>60</v>
      </c>
      <c r="O37" s="89"/>
      <c r="P37" s="90" t="s">
        <v>1456</v>
      </c>
      <c r="Q37" s="31"/>
      <c r="R37" s="38"/>
      <c r="S37" s="40"/>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row>
    <row r="38" s="29" customFormat="1" ht="119" customHeight="1" spans="1:251">
      <c r="A38" s="51">
        <v>31</v>
      </c>
      <c r="B38" s="56" t="s">
        <v>1457</v>
      </c>
      <c r="C38" s="52" t="s">
        <v>25</v>
      </c>
      <c r="D38" s="56" t="s">
        <v>206</v>
      </c>
      <c r="E38" s="76" t="s">
        <v>1458</v>
      </c>
      <c r="F38" s="71">
        <v>2596.19</v>
      </c>
      <c r="G38" s="74" t="s">
        <v>1317</v>
      </c>
      <c r="H38" s="70" t="s">
        <v>1392</v>
      </c>
      <c r="I38" s="68" t="s">
        <v>307</v>
      </c>
      <c r="J38" s="68" t="s">
        <v>307</v>
      </c>
      <c r="K38" s="68" t="s">
        <v>307</v>
      </c>
      <c r="L38" s="68" t="s">
        <v>307</v>
      </c>
      <c r="M38" s="68" t="s">
        <v>307</v>
      </c>
      <c r="N38" s="93" t="s">
        <v>60</v>
      </c>
      <c r="O38" s="89"/>
      <c r="P38" s="90" t="s">
        <v>1459</v>
      </c>
      <c r="Q38" s="31"/>
      <c r="R38" s="38"/>
      <c r="S38" s="40"/>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row>
    <row r="39" s="29" customFormat="1" ht="81" customHeight="1" spans="1:251">
      <c r="A39" s="51">
        <v>32</v>
      </c>
      <c r="B39" s="53" t="s">
        <v>1460</v>
      </c>
      <c r="C39" s="52" t="s">
        <v>25</v>
      </c>
      <c r="D39" s="53" t="s">
        <v>137</v>
      </c>
      <c r="E39" s="72" t="s">
        <v>1461</v>
      </c>
      <c r="F39" s="71">
        <v>2500</v>
      </c>
      <c r="G39" s="53" t="s">
        <v>1317</v>
      </c>
      <c r="H39" s="70" t="s">
        <v>1392</v>
      </c>
      <c r="I39" s="68" t="s">
        <v>307</v>
      </c>
      <c r="J39" s="68" t="s">
        <v>307</v>
      </c>
      <c r="K39" s="68" t="s">
        <v>307</v>
      </c>
      <c r="L39" s="68" t="s">
        <v>307</v>
      </c>
      <c r="M39" s="68" t="s">
        <v>307</v>
      </c>
      <c r="N39" s="93" t="s">
        <v>60</v>
      </c>
      <c r="O39" s="89"/>
      <c r="P39" s="90"/>
      <c r="Q39" s="31"/>
      <c r="R39" s="38"/>
      <c r="S39" s="40"/>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row>
    <row r="40" s="29" customFormat="1" ht="109" customHeight="1" spans="1:257">
      <c r="A40" s="51">
        <v>33</v>
      </c>
      <c r="B40" s="53" t="s">
        <v>1462</v>
      </c>
      <c r="C40" s="52" t="s">
        <v>25</v>
      </c>
      <c r="D40" s="53" t="s">
        <v>107</v>
      </c>
      <c r="E40" s="72" t="s">
        <v>1463</v>
      </c>
      <c r="F40" s="71">
        <v>2275.65</v>
      </c>
      <c r="G40" s="81" t="s">
        <v>1312</v>
      </c>
      <c r="H40" s="70" t="s">
        <v>1392</v>
      </c>
      <c r="I40" s="68" t="s">
        <v>307</v>
      </c>
      <c r="J40" s="68" t="s">
        <v>307</v>
      </c>
      <c r="K40" s="68" t="s">
        <v>307</v>
      </c>
      <c r="L40" s="68" t="s">
        <v>307</v>
      </c>
      <c r="M40" s="68" t="s">
        <v>307</v>
      </c>
      <c r="N40" s="93" t="s">
        <v>60</v>
      </c>
      <c r="O40" s="89"/>
      <c r="P40" s="100"/>
      <c r="Q40" s="108"/>
      <c r="R40" s="38"/>
      <c r="S40" s="40"/>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row>
    <row r="41" s="29" customFormat="1" ht="68" customHeight="1" spans="1:257">
      <c r="A41" s="51">
        <v>34</v>
      </c>
      <c r="B41" s="53" t="s">
        <v>1464</v>
      </c>
      <c r="C41" s="52" t="s">
        <v>25</v>
      </c>
      <c r="D41" s="53" t="s">
        <v>48</v>
      </c>
      <c r="E41" s="72" t="s">
        <v>1465</v>
      </c>
      <c r="F41" s="71">
        <v>1700</v>
      </c>
      <c r="G41" s="81" t="s">
        <v>1317</v>
      </c>
      <c r="H41" s="70" t="s">
        <v>1392</v>
      </c>
      <c r="I41" s="68" t="s">
        <v>307</v>
      </c>
      <c r="J41" s="68" t="s">
        <v>307</v>
      </c>
      <c r="K41" s="68" t="s">
        <v>307</v>
      </c>
      <c r="L41" s="68" t="s">
        <v>307</v>
      </c>
      <c r="M41" s="68" t="s">
        <v>307</v>
      </c>
      <c r="N41" s="93" t="s">
        <v>60</v>
      </c>
      <c r="O41" s="89"/>
      <c r="P41" s="101"/>
      <c r="Q41" s="107"/>
      <c r="R41" s="38"/>
      <c r="S41" s="40"/>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row>
    <row r="42" s="29" customFormat="1" ht="107" customHeight="1" spans="1:251">
      <c r="A42" s="51">
        <v>35</v>
      </c>
      <c r="B42" s="56" t="s">
        <v>1466</v>
      </c>
      <c r="C42" s="52" t="s">
        <v>25</v>
      </c>
      <c r="D42" s="56" t="s">
        <v>206</v>
      </c>
      <c r="E42" s="76" t="s">
        <v>1467</v>
      </c>
      <c r="F42" s="71">
        <v>1445.46</v>
      </c>
      <c r="G42" s="56" t="s">
        <v>1409</v>
      </c>
      <c r="H42" s="70" t="s">
        <v>1392</v>
      </c>
      <c r="I42" s="68" t="s">
        <v>307</v>
      </c>
      <c r="J42" s="68" t="s">
        <v>307</v>
      </c>
      <c r="K42" s="68" t="s">
        <v>307</v>
      </c>
      <c r="L42" s="68" t="s">
        <v>307</v>
      </c>
      <c r="M42" s="68" t="s">
        <v>307</v>
      </c>
      <c r="N42" s="93" t="s">
        <v>60</v>
      </c>
      <c r="O42" s="89"/>
      <c r="P42" s="90" t="s">
        <v>1459</v>
      </c>
      <c r="Q42" s="31"/>
      <c r="R42" s="38"/>
      <c r="S42" s="40"/>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row>
    <row r="43" s="29" customFormat="1" ht="63" customHeight="1" spans="1:251">
      <c r="A43" s="51">
        <v>36</v>
      </c>
      <c r="B43" s="56" t="s">
        <v>1468</v>
      </c>
      <c r="C43" s="52" t="s">
        <v>25</v>
      </c>
      <c r="D43" s="56" t="s">
        <v>206</v>
      </c>
      <c r="E43" s="76" t="s">
        <v>1469</v>
      </c>
      <c r="F43" s="71">
        <v>1021.46</v>
      </c>
      <c r="G43" s="56" t="s">
        <v>1317</v>
      </c>
      <c r="H43" s="70" t="s">
        <v>1392</v>
      </c>
      <c r="I43" s="68" t="s">
        <v>307</v>
      </c>
      <c r="J43" s="68" t="s">
        <v>307</v>
      </c>
      <c r="K43" s="68" t="s">
        <v>307</v>
      </c>
      <c r="L43" s="68" t="s">
        <v>307</v>
      </c>
      <c r="M43" s="68" t="s">
        <v>307</v>
      </c>
      <c r="N43" s="93" t="s">
        <v>60</v>
      </c>
      <c r="O43" s="89"/>
      <c r="P43" s="90"/>
      <c r="Q43" s="31"/>
      <c r="R43" s="38"/>
      <c r="S43" s="40"/>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row>
    <row r="44" s="29" customFormat="1" ht="40" customHeight="1" spans="1:251">
      <c r="A44" s="51">
        <v>37</v>
      </c>
      <c r="B44" s="56" t="s">
        <v>1470</v>
      </c>
      <c r="C44" s="52" t="s">
        <v>25</v>
      </c>
      <c r="D44" s="58" t="s">
        <v>56</v>
      </c>
      <c r="E44" s="76" t="s">
        <v>1471</v>
      </c>
      <c r="F44" s="71">
        <v>1100</v>
      </c>
      <c r="G44" s="56" t="s">
        <v>1200</v>
      </c>
      <c r="H44" s="70" t="s">
        <v>1392</v>
      </c>
      <c r="I44" s="68" t="s">
        <v>307</v>
      </c>
      <c r="J44" s="68" t="s">
        <v>307</v>
      </c>
      <c r="K44" s="68" t="s">
        <v>307</v>
      </c>
      <c r="L44" s="68" t="s">
        <v>307</v>
      </c>
      <c r="M44" s="68" t="s">
        <v>307</v>
      </c>
      <c r="N44" s="93" t="s">
        <v>270</v>
      </c>
      <c r="O44" s="89"/>
      <c r="P44" s="90"/>
      <c r="Q44" s="31"/>
      <c r="R44" s="38"/>
      <c r="S44" s="40"/>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row>
    <row r="45" s="29" customFormat="1" ht="54" customHeight="1" spans="1:251">
      <c r="A45" s="51">
        <v>38</v>
      </c>
      <c r="B45" s="56" t="s">
        <v>1472</v>
      </c>
      <c r="C45" s="52" t="s">
        <v>25</v>
      </c>
      <c r="D45" s="56" t="s">
        <v>206</v>
      </c>
      <c r="E45" s="76" t="s">
        <v>1473</v>
      </c>
      <c r="F45" s="71">
        <v>400</v>
      </c>
      <c r="G45" s="56" t="s">
        <v>1409</v>
      </c>
      <c r="H45" s="70" t="s">
        <v>1392</v>
      </c>
      <c r="I45" s="68" t="s">
        <v>307</v>
      </c>
      <c r="J45" s="68" t="s">
        <v>307</v>
      </c>
      <c r="K45" s="68" t="s">
        <v>307</v>
      </c>
      <c r="L45" s="68" t="s">
        <v>307</v>
      </c>
      <c r="M45" s="68" t="s">
        <v>307</v>
      </c>
      <c r="N45" s="93" t="s">
        <v>104</v>
      </c>
      <c r="O45" s="89"/>
      <c r="P45" s="90"/>
      <c r="Q45" s="109" t="s">
        <v>1474</v>
      </c>
      <c r="R45" s="38"/>
      <c r="S45" s="40"/>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row>
    <row r="46" s="29" customFormat="1" ht="89" customHeight="1" spans="1:251">
      <c r="A46" s="51">
        <v>39</v>
      </c>
      <c r="B46" s="56" t="s">
        <v>1475</v>
      </c>
      <c r="C46" s="52" t="s">
        <v>25</v>
      </c>
      <c r="D46" s="56" t="s">
        <v>137</v>
      </c>
      <c r="E46" s="76" t="s">
        <v>1476</v>
      </c>
      <c r="F46" s="71">
        <v>17190.1</v>
      </c>
      <c r="G46" s="56" t="s">
        <v>1358</v>
      </c>
      <c r="H46" s="70" t="s">
        <v>1392</v>
      </c>
      <c r="I46" s="68" t="s">
        <v>307</v>
      </c>
      <c r="J46" s="68" t="s">
        <v>307</v>
      </c>
      <c r="K46" s="68" t="s">
        <v>307</v>
      </c>
      <c r="L46" s="68" t="s">
        <v>307</v>
      </c>
      <c r="M46" s="68" t="s">
        <v>307</v>
      </c>
      <c r="N46" s="93" t="s">
        <v>60</v>
      </c>
      <c r="O46" s="89"/>
      <c r="P46" s="90" t="s">
        <v>915</v>
      </c>
      <c r="Q46" s="31"/>
      <c r="R46" s="38"/>
      <c r="S46" s="40"/>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row>
    <row r="47" s="29" customFormat="1" ht="70" customHeight="1" spans="1:251">
      <c r="A47" s="51">
        <v>40</v>
      </c>
      <c r="B47" s="56" t="s">
        <v>1477</v>
      </c>
      <c r="C47" s="52" t="s">
        <v>25</v>
      </c>
      <c r="D47" s="56" t="s">
        <v>206</v>
      </c>
      <c r="E47" s="76" t="s">
        <v>1478</v>
      </c>
      <c r="F47" s="71">
        <v>4284.74</v>
      </c>
      <c r="G47" s="56" t="s">
        <v>1317</v>
      </c>
      <c r="H47" s="70" t="s">
        <v>1392</v>
      </c>
      <c r="I47" s="68" t="s">
        <v>307</v>
      </c>
      <c r="J47" s="68" t="s">
        <v>307</v>
      </c>
      <c r="K47" s="68" t="s">
        <v>307</v>
      </c>
      <c r="L47" s="68" t="s">
        <v>307</v>
      </c>
      <c r="M47" s="68" t="s">
        <v>307</v>
      </c>
      <c r="N47" s="93" t="s">
        <v>92</v>
      </c>
      <c r="O47" s="89"/>
      <c r="P47" s="90"/>
      <c r="Q47" s="31"/>
      <c r="R47" s="38"/>
      <c r="S47" s="40"/>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row>
    <row r="48" s="29" customFormat="1" ht="60" customHeight="1" spans="1:251">
      <c r="A48" s="51">
        <v>41</v>
      </c>
      <c r="B48" s="56" t="s">
        <v>1479</v>
      </c>
      <c r="C48" s="52" t="s">
        <v>25</v>
      </c>
      <c r="D48" s="56" t="s">
        <v>206</v>
      </c>
      <c r="E48" s="76" t="s">
        <v>1480</v>
      </c>
      <c r="F48" s="71">
        <v>12910</v>
      </c>
      <c r="G48" s="56" t="s">
        <v>1358</v>
      </c>
      <c r="H48" s="70" t="s">
        <v>1392</v>
      </c>
      <c r="I48" s="68" t="s">
        <v>307</v>
      </c>
      <c r="J48" s="68" t="s">
        <v>307</v>
      </c>
      <c r="K48" s="68" t="s">
        <v>307</v>
      </c>
      <c r="L48" s="68" t="s">
        <v>307</v>
      </c>
      <c r="M48" s="68" t="s">
        <v>307</v>
      </c>
      <c r="N48" s="93" t="s">
        <v>60</v>
      </c>
      <c r="O48" s="89"/>
      <c r="P48" s="90"/>
      <c r="Q48" s="31"/>
      <c r="R48" s="38"/>
      <c r="S48" s="40"/>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row>
    <row r="49" s="29" customFormat="1" ht="75" customHeight="1" spans="1:251">
      <c r="A49" s="51">
        <v>42</v>
      </c>
      <c r="B49" s="56" t="s">
        <v>1481</v>
      </c>
      <c r="C49" s="52" t="s">
        <v>25</v>
      </c>
      <c r="D49" s="56" t="s">
        <v>137</v>
      </c>
      <c r="E49" s="76" t="s">
        <v>1482</v>
      </c>
      <c r="F49" s="71">
        <v>2500</v>
      </c>
      <c r="G49" s="56" t="s">
        <v>1317</v>
      </c>
      <c r="H49" s="70" t="s">
        <v>1392</v>
      </c>
      <c r="I49" s="68" t="s">
        <v>307</v>
      </c>
      <c r="J49" s="68" t="s">
        <v>307</v>
      </c>
      <c r="K49" s="68" t="s">
        <v>307</v>
      </c>
      <c r="L49" s="68" t="s">
        <v>307</v>
      </c>
      <c r="M49" s="68" t="s">
        <v>307</v>
      </c>
      <c r="N49" s="93" t="s">
        <v>60</v>
      </c>
      <c r="O49" s="89"/>
      <c r="P49" s="90" t="s">
        <v>1483</v>
      </c>
      <c r="Q49" s="31"/>
      <c r="R49" s="38"/>
      <c r="S49" s="40"/>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row>
    <row r="50" s="29" customFormat="1" ht="61" customHeight="1" spans="1:251">
      <c r="A50" s="51">
        <v>43</v>
      </c>
      <c r="B50" s="56" t="s">
        <v>1484</v>
      </c>
      <c r="C50" s="52" t="s">
        <v>25</v>
      </c>
      <c r="D50" s="56" t="s">
        <v>137</v>
      </c>
      <c r="E50" s="76" t="s">
        <v>1485</v>
      </c>
      <c r="F50" s="71">
        <v>6000</v>
      </c>
      <c r="G50" s="56" t="s">
        <v>1358</v>
      </c>
      <c r="H50" s="70" t="s">
        <v>1392</v>
      </c>
      <c r="I50" s="68" t="s">
        <v>307</v>
      </c>
      <c r="J50" s="68" t="s">
        <v>307</v>
      </c>
      <c r="K50" s="68" t="s">
        <v>307</v>
      </c>
      <c r="L50" s="68" t="s">
        <v>307</v>
      </c>
      <c r="M50" s="68" t="s">
        <v>307</v>
      </c>
      <c r="N50" s="93" t="s">
        <v>60</v>
      </c>
      <c r="O50" s="89"/>
      <c r="P50" s="90"/>
      <c r="Q50" s="31"/>
      <c r="R50" s="38"/>
      <c r="S50" s="40"/>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row>
    <row r="51" s="29" customFormat="1" ht="73" customHeight="1" spans="1:251">
      <c r="A51" s="51">
        <v>44</v>
      </c>
      <c r="B51" s="56" t="s">
        <v>1486</v>
      </c>
      <c r="C51" s="52" t="s">
        <v>25</v>
      </c>
      <c r="D51" s="56" t="s">
        <v>137</v>
      </c>
      <c r="E51" s="76" t="s">
        <v>1487</v>
      </c>
      <c r="F51" s="71">
        <v>1400</v>
      </c>
      <c r="G51" s="56" t="s">
        <v>1317</v>
      </c>
      <c r="H51" s="70" t="s">
        <v>1392</v>
      </c>
      <c r="I51" s="68" t="s">
        <v>307</v>
      </c>
      <c r="J51" s="68" t="s">
        <v>307</v>
      </c>
      <c r="K51" s="68" t="s">
        <v>307</v>
      </c>
      <c r="L51" s="68" t="s">
        <v>307</v>
      </c>
      <c r="M51" s="68" t="s">
        <v>307</v>
      </c>
      <c r="N51" s="93" t="s">
        <v>60</v>
      </c>
      <c r="O51" s="89"/>
      <c r="P51" s="90" t="s">
        <v>1483</v>
      </c>
      <c r="Q51" s="31"/>
      <c r="R51" s="38"/>
      <c r="S51" s="40"/>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row>
    <row r="52" s="29" customFormat="1" ht="58" customHeight="1" spans="1:251">
      <c r="A52" s="51">
        <v>45</v>
      </c>
      <c r="B52" s="56" t="s">
        <v>1488</v>
      </c>
      <c r="C52" s="52" t="s">
        <v>25</v>
      </c>
      <c r="D52" s="56" t="s">
        <v>1489</v>
      </c>
      <c r="E52" s="76" t="s">
        <v>1490</v>
      </c>
      <c r="F52" s="71">
        <v>15000</v>
      </c>
      <c r="G52" s="56" t="s">
        <v>1358</v>
      </c>
      <c r="H52" s="70" t="s">
        <v>1313</v>
      </c>
      <c r="I52" s="68" t="s">
        <v>307</v>
      </c>
      <c r="J52" s="68" t="s">
        <v>307</v>
      </c>
      <c r="K52" s="68" t="s">
        <v>307</v>
      </c>
      <c r="L52" s="68" t="s">
        <v>307</v>
      </c>
      <c r="M52" s="68" t="s">
        <v>307</v>
      </c>
      <c r="N52" s="93" t="s">
        <v>60</v>
      </c>
      <c r="O52" s="89"/>
      <c r="P52" s="90"/>
      <c r="Q52" s="31"/>
      <c r="R52" s="38"/>
      <c r="S52" s="40"/>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row>
    <row r="53" s="30" customFormat="1" ht="67" customHeight="1" spans="1:251">
      <c r="A53" s="51">
        <v>46</v>
      </c>
      <c r="B53" s="55" t="s">
        <v>1491</v>
      </c>
      <c r="C53" s="52" t="s">
        <v>25</v>
      </c>
      <c r="D53" s="55" t="s">
        <v>1492</v>
      </c>
      <c r="E53" s="77" t="s">
        <v>1493</v>
      </c>
      <c r="F53" s="71">
        <v>1608.5349659144</v>
      </c>
      <c r="G53" s="55" t="s">
        <v>1317</v>
      </c>
      <c r="H53" s="70" t="s">
        <v>1392</v>
      </c>
      <c r="I53" s="68" t="s">
        <v>307</v>
      </c>
      <c r="J53" s="68" t="s">
        <v>307</v>
      </c>
      <c r="K53" s="68" t="s">
        <v>307</v>
      </c>
      <c r="L53" s="68" t="s">
        <v>307</v>
      </c>
      <c r="M53" s="68" t="s">
        <v>307</v>
      </c>
      <c r="N53" s="102" t="s">
        <v>60</v>
      </c>
      <c r="O53" s="89"/>
      <c r="P53" s="39"/>
      <c r="Q53" s="40"/>
      <c r="R53" s="38"/>
      <c r="S53" s="40"/>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row>
    <row r="54" s="27" customFormat="1" ht="119" customHeight="1" spans="1:251">
      <c r="A54" s="51">
        <v>47</v>
      </c>
      <c r="B54" s="55" t="s">
        <v>1494</v>
      </c>
      <c r="C54" s="52" t="s">
        <v>25</v>
      </c>
      <c r="D54" s="55" t="s">
        <v>1492</v>
      </c>
      <c r="E54" s="77" t="s">
        <v>1495</v>
      </c>
      <c r="F54" s="71">
        <v>6284.5</v>
      </c>
      <c r="G54" s="55" t="s">
        <v>1496</v>
      </c>
      <c r="H54" s="70" t="s">
        <v>1392</v>
      </c>
      <c r="I54" s="68" t="s">
        <v>307</v>
      </c>
      <c r="J54" s="68" t="s">
        <v>307</v>
      </c>
      <c r="K54" s="68" t="s">
        <v>307</v>
      </c>
      <c r="L54" s="68" t="s">
        <v>307</v>
      </c>
      <c r="M54" s="68" t="s">
        <v>307</v>
      </c>
      <c r="N54" s="102" t="s">
        <v>60</v>
      </c>
      <c r="O54" s="89"/>
      <c r="P54" s="39"/>
      <c r="Q54" s="40"/>
      <c r="R54" s="38"/>
      <c r="S54" s="40"/>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row>
    <row r="55" s="27" customFormat="1" ht="71" customHeight="1" spans="1:251">
      <c r="A55" s="51">
        <v>48</v>
      </c>
      <c r="B55" s="55" t="s">
        <v>1497</v>
      </c>
      <c r="C55" s="52" t="s">
        <v>25</v>
      </c>
      <c r="D55" s="55" t="s">
        <v>137</v>
      </c>
      <c r="E55" s="77" t="s">
        <v>1498</v>
      </c>
      <c r="F55" s="71">
        <v>7000</v>
      </c>
      <c r="G55" s="55" t="s">
        <v>1358</v>
      </c>
      <c r="H55" s="70" t="s">
        <v>1392</v>
      </c>
      <c r="I55" s="68" t="s">
        <v>307</v>
      </c>
      <c r="J55" s="68" t="s">
        <v>307</v>
      </c>
      <c r="K55" s="68" t="s">
        <v>307</v>
      </c>
      <c r="L55" s="68" t="s">
        <v>307</v>
      </c>
      <c r="M55" s="68" t="s">
        <v>307</v>
      </c>
      <c r="N55" s="102" t="s">
        <v>60</v>
      </c>
      <c r="O55" s="89"/>
      <c r="P55" s="39"/>
      <c r="Q55" s="40"/>
      <c r="R55" s="38"/>
      <c r="S55" s="40"/>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row>
    <row r="56" s="27" customFormat="1" ht="46" customHeight="1" spans="1:251">
      <c r="A56" s="51">
        <v>49</v>
      </c>
      <c r="B56" s="55" t="s">
        <v>1499</v>
      </c>
      <c r="C56" s="52" t="s">
        <v>25</v>
      </c>
      <c r="D56" s="55" t="s">
        <v>137</v>
      </c>
      <c r="E56" s="77" t="s">
        <v>1500</v>
      </c>
      <c r="F56" s="71">
        <v>2200</v>
      </c>
      <c r="G56" s="55" t="s">
        <v>1317</v>
      </c>
      <c r="H56" s="70" t="s">
        <v>1392</v>
      </c>
      <c r="I56" s="68" t="s">
        <v>307</v>
      </c>
      <c r="J56" s="68" t="s">
        <v>307</v>
      </c>
      <c r="K56" s="68" t="s">
        <v>307</v>
      </c>
      <c r="L56" s="68" t="s">
        <v>307</v>
      </c>
      <c r="M56" s="68" t="s">
        <v>307</v>
      </c>
      <c r="N56" s="102" t="s">
        <v>60</v>
      </c>
      <c r="O56" s="89"/>
      <c r="P56" s="39"/>
      <c r="Q56" s="40"/>
      <c r="R56" s="38"/>
      <c r="S56" s="40"/>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row>
    <row r="57" s="27" customFormat="1" ht="56" customHeight="1" spans="1:251">
      <c r="A57" s="51">
        <v>50</v>
      </c>
      <c r="B57" s="55" t="s">
        <v>1501</v>
      </c>
      <c r="C57" s="52" t="s">
        <v>25</v>
      </c>
      <c r="D57" s="55" t="s">
        <v>137</v>
      </c>
      <c r="E57" s="77" t="s">
        <v>1502</v>
      </c>
      <c r="F57" s="71">
        <v>600</v>
      </c>
      <c r="G57" s="55" t="s">
        <v>1317</v>
      </c>
      <c r="H57" s="70" t="s">
        <v>1392</v>
      </c>
      <c r="I57" s="68" t="s">
        <v>307</v>
      </c>
      <c r="J57" s="68" t="s">
        <v>307</v>
      </c>
      <c r="K57" s="68" t="s">
        <v>307</v>
      </c>
      <c r="L57" s="68" t="s">
        <v>307</v>
      </c>
      <c r="M57" s="68" t="s">
        <v>307</v>
      </c>
      <c r="N57" s="102" t="s">
        <v>104</v>
      </c>
      <c r="O57" s="89"/>
      <c r="P57" s="39"/>
      <c r="Q57" s="40"/>
      <c r="R57" s="38"/>
      <c r="S57" s="40"/>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row>
    <row r="58" s="27" customFormat="1" ht="70" customHeight="1" spans="1:251">
      <c r="A58" s="51">
        <v>51</v>
      </c>
      <c r="B58" s="55" t="s">
        <v>1503</v>
      </c>
      <c r="C58" s="52" t="s">
        <v>25</v>
      </c>
      <c r="D58" s="55" t="s">
        <v>137</v>
      </c>
      <c r="E58" s="77" t="s">
        <v>1504</v>
      </c>
      <c r="F58" s="71">
        <v>1000</v>
      </c>
      <c r="G58" s="55" t="s">
        <v>1317</v>
      </c>
      <c r="H58" s="70" t="s">
        <v>1392</v>
      </c>
      <c r="I58" s="68" t="s">
        <v>307</v>
      </c>
      <c r="J58" s="68" t="s">
        <v>307</v>
      </c>
      <c r="K58" s="68" t="s">
        <v>307</v>
      </c>
      <c r="L58" s="68" t="s">
        <v>307</v>
      </c>
      <c r="M58" s="68" t="s">
        <v>307</v>
      </c>
      <c r="N58" s="102" t="s">
        <v>60</v>
      </c>
      <c r="O58" s="89"/>
      <c r="P58" s="39"/>
      <c r="Q58" s="40"/>
      <c r="R58" s="38"/>
      <c r="S58" s="40"/>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row>
    <row r="59" s="27" customFormat="1" ht="54" spans="1:251">
      <c r="A59" s="51">
        <v>52</v>
      </c>
      <c r="B59" s="55" t="s">
        <v>1505</v>
      </c>
      <c r="C59" s="52" t="s">
        <v>25</v>
      </c>
      <c r="D59" s="55" t="s">
        <v>137</v>
      </c>
      <c r="E59" s="77" t="s">
        <v>1506</v>
      </c>
      <c r="F59" s="71">
        <v>6500</v>
      </c>
      <c r="G59" s="55" t="s">
        <v>1358</v>
      </c>
      <c r="H59" s="70" t="s">
        <v>1392</v>
      </c>
      <c r="I59" s="68" t="s">
        <v>307</v>
      </c>
      <c r="J59" s="68" t="s">
        <v>307</v>
      </c>
      <c r="K59" s="68" t="s">
        <v>307</v>
      </c>
      <c r="L59" s="68" t="s">
        <v>307</v>
      </c>
      <c r="M59" s="68" t="s">
        <v>307</v>
      </c>
      <c r="N59" s="102" t="s">
        <v>60</v>
      </c>
      <c r="O59" s="89"/>
      <c r="P59" s="39"/>
      <c r="Q59" s="40"/>
      <c r="R59" s="38"/>
      <c r="S59" s="40"/>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row>
    <row r="60" s="27" customFormat="1" ht="63" customHeight="1" spans="1:251">
      <c r="A60" s="51">
        <v>53</v>
      </c>
      <c r="B60" s="55" t="s">
        <v>1507</v>
      </c>
      <c r="C60" s="52" t="s">
        <v>25</v>
      </c>
      <c r="D60" s="55" t="s">
        <v>137</v>
      </c>
      <c r="E60" s="77" t="s">
        <v>1508</v>
      </c>
      <c r="F60" s="71">
        <v>700</v>
      </c>
      <c r="G60" s="55" t="s">
        <v>1358</v>
      </c>
      <c r="H60" s="70" t="s">
        <v>1392</v>
      </c>
      <c r="I60" s="68" t="s">
        <v>307</v>
      </c>
      <c r="J60" s="68" t="s">
        <v>307</v>
      </c>
      <c r="K60" s="68" t="s">
        <v>307</v>
      </c>
      <c r="L60" s="68" t="s">
        <v>307</v>
      </c>
      <c r="M60" s="68" t="s">
        <v>307</v>
      </c>
      <c r="N60" s="102" t="s">
        <v>104</v>
      </c>
      <c r="O60" s="89"/>
      <c r="P60" s="39"/>
      <c r="Q60" s="40"/>
      <c r="R60" s="38"/>
      <c r="S60" s="40"/>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row>
    <row r="61" s="27" customFormat="1" ht="104" customHeight="1" spans="1:251">
      <c r="A61" s="51">
        <v>54</v>
      </c>
      <c r="B61" s="55" t="s">
        <v>1509</v>
      </c>
      <c r="C61" s="52" t="s">
        <v>25</v>
      </c>
      <c r="D61" s="55" t="s">
        <v>137</v>
      </c>
      <c r="E61" s="77" t="s">
        <v>1510</v>
      </c>
      <c r="F61" s="71">
        <v>25000</v>
      </c>
      <c r="G61" s="55" t="s">
        <v>1511</v>
      </c>
      <c r="H61" s="70" t="s">
        <v>1392</v>
      </c>
      <c r="I61" s="68" t="s">
        <v>307</v>
      </c>
      <c r="J61" s="68" t="s">
        <v>307</v>
      </c>
      <c r="K61" s="68" t="s">
        <v>307</v>
      </c>
      <c r="L61" s="68" t="s">
        <v>307</v>
      </c>
      <c r="M61" s="68" t="s">
        <v>307</v>
      </c>
      <c r="N61" s="102" t="s">
        <v>60</v>
      </c>
      <c r="O61" s="89"/>
      <c r="P61" s="39"/>
      <c r="Q61" s="40"/>
      <c r="R61" s="38"/>
      <c r="S61" s="40"/>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c r="ID61" s="41"/>
      <c r="IE61" s="41"/>
      <c r="IF61" s="41"/>
      <c r="IG61" s="41"/>
      <c r="IH61" s="41"/>
      <c r="II61" s="41"/>
      <c r="IJ61" s="41"/>
      <c r="IK61" s="41"/>
      <c r="IL61" s="41"/>
      <c r="IM61" s="41"/>
      <c r="IN61" s="41"/>
      <c r="IO61" s="41"/>
      <c r="IP61" s="41"/>
      <c r="IQ61" s="41"/>
    </row>
    <row r="62" s="27" customFormat="1" ht="59" customHeight="1" spans="1:251">
      <c r="A62" s="51">
        <v>55</v>
      </c>
      <c r="B62" s="55" t="s">
        <v>1512</v>
      </c>
      <c r="C62" s="52" t="s">
        <v>25</v>
      </c>
      <c r="D62" s="55" t="s">
        <v>56</v>
      </c>
      <c r="E62" s="77" t="s">
        <v>1513</v>
      </c>
      <c r="F62" s="71">
        <v>1000</v>
      </c>
      <c r="G62" s="55" t="s">
        <v>1317</v>
      </c>
      <c r="H62" s="70" t="s">
        <v>1392</v>
      </c>
      <c r="I62" s="68" t="s">
        <v>307</v>
      </c>
      <c r="J62" s="68" t="s">
        <v>307</v>
      </c>
      <c r="K62" s="68" t="s">
        <v>307</v>
      </c>
      <c r="L62" s="68" t="s">
        <v>307</v>
      </c>
      <c r="M62" s="68" t="s">
        <v>307</v>
      </c>
      <c r="N62" s="102" t="s">
        <v>104</v>
      </c>
      <c r="O62" s="89"/>
      <c r="P62" s="39"/>
      <c r="Q62" s="40"/>
      <c r="R62" s="38"/>
      <c r="S62" s="40"/>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c r="ID62" s="41"/>
      <c r="IE62" s="41"/>
      <c r="IF62" s="41"/>
      <c r="IG62" s="41"/>
      <c r="IH62" s="41"/>
      <c r="II62" s="41"/>
      <c r="IJ62" s="41"/>
      <c r="IK62" s="41"/>
      <c r="IL62" s="41"/>
      <c r="IM62" s="41"/>
      <c r="IN62" s="41"/>
      <c r="IO62" s="41"/>
      <c r="IP62" s="41"/>
      <c r="IQ62" s="41"/>
    </row>
    <row r="63" s="30" customFormat="1" ht="59" customHeight="1" spans="1:251">
      <c r="A63" s="51">
        <v>56</v>
      </c>
      <c r="B63" s="55" t="s">
        <v>1514</v>
      </c>
      <c r="C63" s="52" t="s">
        <v>25</v>
      </c>
      <c r="D63" s="55" t="s">
        <v>206</v>
      </c>
      <c r="E63" s="77" t="s">
        <v>1515</v>
      </c>
      <c r="F63" s="71">
        <v>2643.19</v>
      </c>
      <c r="G63" s="55" t="s">
        <v>1496</v>
      </c>
      <c r="H63" s="70" t="s">
        <v>1392</v>
      </c>
      <c r="I63" s="68" t="s">
        <v>307</v>
      </c>
      <c r="J63" s="68" t="s">
        <v>307</v>
      </c>
      <c r="K63" s="68" t="s">
        <v>307</v>
      </c>
      <c r="L63" s="68" t="s">
        <v>307</v>
      </c>
      <c r="M63" s="68" t="s">
        <v>307</v>
      </c>
      <c r="N63" s="102" t="s">
        <v>60</v>
      </c>
      <c r="O63" s="89"/>
      <c r="P63" s="39"/>
      <c r="Q63" s="40"/>
      <c r="R63" s="38"/>
      <c r="S63" s="40"/>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c r="IE63" s="41"/>
      <c r="IF63" s="41"/>
      <c r="IG63" s="41"/>
      <c r="IH63" s="41"/>
      <c r="II63" s="41"/>
      <c r="IJ63" s="41"/>
      <c r="IK63" s="41"/>
      <c r="IL63" s="41"/>
      <c r="IM63" s="41"/>
      <c r="IN63" s="41"/>
      <c r="IO63" s="41"/>
      <c r="IP63" s="41"/>
      <c r="IQ63" s="41"/>
    </row>
    <row r="64" s="30" customFormat="1" ht="63" customHeight="1" spans="1:251">
      <c r="A64" s="51">
        <v>57</v>
      </c>
      <c r="B64" s="55" t="s">
        <v>1516</v>
      </c>
      <c r="C64" s="52" t="s">
        <v>25</v>
      </c>
      <c r="D64" s="55" t="s">
        <v>206</v>
      </c>
      <c r="E64" s="77" t="s">
        <v>1517</v>
      </c>
      <c r="F64" s="71">
        <v>1994</v>
      </c>
      <c r="G64" s="55" t="s">
        <v>1496</v>
      </c>
      <c r="H64" s="70" t="s">
        <v>1392</v>
      </c>
      <c r="I64" s="68" t="s">
        <v>307</v>
      </c>
      <c r="J64" s="68" t="s">
        <v>307</v>
      </c>
      <c r="K64" s="68" t="s">
        <v>307</v>
      </c>
      <c r="L64" s="68" t="s">
        <v>307</v>
      </c>
      <c r="M64" s="68" t="s">
        <v>307</v>
      </c>
      <c r="N64" s="102" t="s">
        <v>60</v>
      </c>
      <c r="O64" s="89"/>
      <c r="P64" s="39"/>
      <c r="Q64" s="40"/>
      <c r="R64" s="38"/>
      <c r="S64" s="40"/>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row>
    <row r="65" s="30" customFormat="1" ht="85" customHeight="1" spans="1:251">
      <c r="A65" s="51">
        <v>58</v>
      </c>
      <c r="B65" s="55" t="s">
        <v>1518</v>
      </c>
      <c r="C65" s="52" t="s">
        <v>25</v>
      </c>
      <c r="D65" s="55" t="s">
        <v>56</v>
      </c>
      <c r="E65" s="77" t="s">
        <v>1519</v>
      </c>
      <c r="F65" s="71">
        <v>9384</v>
      </c>
      <c r="G65" s="55" t="s">
        <v>1496</v>
      </c>
      <c r="H65" s="70" t="s">
        <v>1392</v>
      </c>
      <c r="I65" s="68" t="s">
        <v>307</v>
      </c>
      <c r="J65" s="68" t="s">
        <v>307</v>
      </c>
      <c r="K65" s="68" t="s">
        <v>307</v>
      </c>
      <c r="L65" s="68" t="s">
        <v>307</v>
      </c>
      <c r="M65" s="68" t="s">
        <v>307</v>
      </c>
      <c r="N65" s="102" t="s">
        <v>60</v>
      </c>
      <c r="O65" s="89"/>
      <c r="P65" s="39"/>
      <c r="Q65" s="40"/>
      <c r="R65" s="38"/>
      <c r="S65" s="40"/>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row>
    <row r="66" s="30" customFormat="1" ht="78" customHeight="1" spans="1:251">
      <c r="A66" s="51">
        <v>59</v>
      </c>
      <c r="B66" s="55" t="s">
        <v>1520</v>
      </c>
      <c r="C66" s="52" t="s">
        <v>25</v>
      </c>
      <c r="D66" s="55" t="s">
        <v>56</v>
      </c>
      <c r="E66" s="77" t="s">
        <v>1521</v>
      </c>
      <c r="F66" s="71">
        <v>8126</v>
      </c>
      <c r="G66" s="55" t="s">
        <v>1496</v>
      </c>
      <c r="H66" s="70" t="s">
        <v>1392</v>
      </c>
      <c r="I66" s="68" t="s">
        <v>307</v>
      </c>
      <c r="J66" s="68" t="s">
        <v>307</v>
      </c>
      <c r="K66" s="68" t="s">
        <v>307</v>
      </c>
      <c r="L66" s="68" t="s">
        <v>307</v>
      </c>
      <c r="M66" s="68" t="s">
        <v>307</v>
      </c>
      <c r="N66" s="102" t="s">
        <v>60</v>
      </c>
      <c r="O66" s="89"/>
      <c r="P66" s="39"/>
      <c r="Q66" s="40"/>
      <c r="R66" s="38"/>
      <c r="S66" s="40"/>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row>
    <row r="67" s="31" customFormat="1" ht="40.5" spans="1:16384">
      <c r="A67" s="51">
        <v>60</v>
      </c>
      <c r="B67" s="55" t="s">
        <v>1522</v>
      </c>
      <c r="C67" s="52" t="s">
        <v>25</v>
      </c>
      <c r="D67" s="55" t="s">
        <v>137</v>
      </c>
      <c r="E67" s="77" t="s">
        <v>1523</v>
      </c>
      <c r="F67" s="71">
        <v>900</v>
      </c>
      <c r="G67" s="78" t="s">
        <v>1317</v>
      </c>
      <c r="H67" s="70" t="s">
        <v>1392</v>
      </c>
      <c r="I67" s="68" t="s">
        <v>307</v>
      </c>
      <c r="J67" s="68" t="s">
        <v>307</v>
      </c>
      <c r="K67" s="68" t="s">
        <v>307</v>
      </c>
      <c r="L67" s="68" t="s">
        <v>307</v>
      </c>
      <c r="M67" s="68" t="s">
        <v>307</v>
      </c>
      <c r="N67" s="102" t="s">
        <v>104</v>
      </c>
      <c r="O67" s="89"/>
      <c r="R67" s="38"/>
      <c r="S67" s="40"/>
      <c r="IO67" s="29"/>
      <c r="IP67" s="29"/>
      <c r="IQ67" s="29"/>
      <c r="IR67" s="29"/>
      <c r="IS67" s="29"/>
      <c r="IT67" s="29"/>
      <c r="XFB67" s="30"/>
      <c r="XFC67" s="30"/>
      <c r="XFD67" s="30"/>
    </row>
    <row r="68" s="6" customFormat="1" ht="81" customHeight="1" spans="1:251">
      <c r="A68" s="51">
        <v>61</v>
      </c>
      <c r="B68" s="55" t="s">
        <v>1524</v>
      </c>
      <c r="C68" s="52" t="s">
        <v>25</v>
      </c>
      <c r="D68" s="55" t="s">
        <v>1489</v>
      </c>
      <c r="E68" s="77" t="s">
        <v>1525</v>
      </c>
      <c r="F68" s="71">
        <v>450</v>
      </c>
      <c r="G68" s="55" t="s">
        <v>1317</v>
      </c>
      <c r="H68" s="70" t="s">
        <v>1392</v>
      </c>
      <c r="I68" s="68" t="s">
        <v>307</v>
      </c>
      <c r="J68" s="68" t="s">
        <v>307</v>
      </c>
      <c r="K68" s="68" t="s">
        <v>307</v>
      </c>
      <c r="L68" s="68" t="s">
        <v>307</v>
      </c>
      <c r="M68" s="68" t="s">
        <v>307</v>
      </c>
      <c r="N68" s="102" t="s">
        <v>104</v>
      </c>
      <c r="O68" s="89"/>
      <c r="P68" s="39"/>
      <c r="Q68" s="40"/>
      <c r="R68" s="38"/>
      <c r="S68" s="40"/>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row>
    <row r="69" s="6" customFormat="1" ht="73" customHeight="1" spans="1:251">
      <c r="A69" s="51">
        <v>62</v>
      </c>
      <c r="B69" s="55" t="s">
        <v>1526</v>
      </c>
      <c r="C69" s="52" t="s">
        <v>25</v>
      </c>
      <c r="D69" s="55" t="s">
        <v>307</v>
      </c>
      <c r="E69" s="77" t="s">
        <v>1527</v>
      </c>
      <c r="F69" s="71">
        <v>7892.61</v>
      </c>
      <c r="G69" s="55" t="s">
        <v>307</v>
      </c>
      <c r="H69" s="70" t="s">
        <v>1392</v>
      </c>
      <c r="I69" s="68" t="s">
        <v>307</v>
      </c>
      <c r="J69" s="68" t="s">
        <v>307</v>
      </c>
      <c r="K69" s="68" t="s">
        <v>307</v>
      </c>
      <c r="L69" s="68" t="s">
        <v>307</v>
      </c>
      <c r="M69" s="68" t="s">
        <v>307</v>
      </c>
      <c r="N69" s="102" t="s">
        <v>104</v>
      </c>
      <c r="O69" s="118"/>
      <c r="P69" s="39"/>
      <c r="Q69" s="40"/>
      <c r="R69" s="38"/>
      <c r="S69" s="40"/>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row>
    <row r="70" s="27" customFormat="1" ht="63" customHeight="1" spans="1:251">
      <c r="A70" s="51">
        <v>63</v>
      </c>
      <c r="B70" s="55" t="s">
        <v>1528</v>
      </c>
      <c r="C70" s="52" t="s">
        <v>25</v>
      </c>
      <c r="D70" s="55" t="s">
        <v>301</v>
      </c>
      <c r="E70" s="77" t="s">
        <v>1529</v>
      </c>
      <c r="F70" s="71">
        <v>24100</v>
      </c>
      <c r="G70" s="55" t="s">
        <v>1511</v>
      </c>
      <c r="H70" s="70" t="s">
        <v>1392</v>
      </c>
      <c r="I70" s="68" t="s">
        <v>307</v>
      </c>
      <c r="J70" s="68" t="s">
        <v>307</v>
      </c>
      <c r="K70" s="68" t="s">
        <v>307</v>
      </c>
      <c r="L70" s="68" t="s">
        <v>307</v>
      </c>
      <c r="M70" s="68" t="s">
        <v>307</v>
      </c>
      <c r="N70" s="102" t="s">
        <v>60</v>
      </c>
      <c r="O70" s="89"/>
      <c r="P70" s="39"/>
      <c r="Q70" s="40"/>
      <c r="R70" s="38"/>
      <c r="S70" s="40"/>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row>
    <row r="71" s="29" customFormat="1" ht="94" customHeight="1" spans="1:251">
      <c r="A71" s="51">
        <v>64</v>
      </c>
      <c r="B71" s="53" t="s">
        <v>1530</v>
      </c>
      <c r="C71" s="56" t="s">
        <v>1531</v>
      </c>
      <c r="D71" s="53" t="s">
        <v>137</v>
      </c>
      <c r="E71" s="72" t="s">
        <v>1532</v>
      </c>
      <c r="F71" s="71">
        <v>516552.96</v>
      </c>
      <c r="G71" s="53" t="s">
        <v>361</v>
      </c>
      <c r="H71" s="70" t="s">
        <v>1392</v>
      </c>
      <c r="I71" s="68" t="s">
        <v>307</v>
      </c>
      <c r="J71" s="68" t="s">
        <v>307</v>
      </c>
      <c r="K71" s="68" t="s">
        <v>307</v>
      </c>
      <c r="L71" s="68" t="s">
        <v>307</v>
      </c>
      <c r="M71" s="68" t="s">
        <v>307</v>
      </c>
      <c r="N71" s="91"/>
      <c r="O71" s="119"/>
      <c r="P71" s="90" t="s">
        <v>1533</v>
      </c>
      <c r="Q71" s="31"/>
      <c r="R71" s="31"/>
      <c r="S71" s="40"/>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c r="GH71" s="31"/>
      <c r="GI71" s="31"/>
      <c r="GJ71" s="31"/>
      <c r="GK71" s="31"/>
      <c r="GL71" s="31"/>
      <c r="GM71" s="31"/>
      <c r="GN71" s="31"/>
      <c r="GO71" s="31"/>
      <c r="GP71" s="31"/>
      <c r="GQ71" s="31"/>
      <c r="GR71" s="31"/>
      <c r="GS71" s="31"/>
      <c r="GT71" s="31"/>
      <c r="GU71" s="31"/>
      <c r="GV71" s="31"/>
      <c r="GW71" s="31"/>
      <c r="GX71" s="31"/>
      <c r="GY71" s="31"/>
      <c r="GZ71" s="31"/>
      <c r="HA71" s="31"/>
      <c r="HB71" s="31"/>
      <c r="HC71" s="31"/>
      <c r="HD71" s="31"/>
      <c r="HE71" s="31"/>
      <c r="HF71" s="31"/>
      <c r="HG71" s="31"/>
      <c r="HH71" s="31"/>
      <c r="HI71" s="31"/>
      <c r="HJ71" s="31"/>
      <c r="HK71" s="31"/>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row>
    <row r="72" s="29" customFormat="1" ht="54" spans="1:251">
      <c r="A72" s="51">
        <v>65</v>
      </c>
      <c r="B72" s="53" t="s">
        <v>1534</v>
      </c>
      <c r="C72" s="56" t="s">
        <v>1531</v>
      </c>
      <c r="D72" s="53" t="s">
        <v>137</v>
      </c>
      <c r="E72" s="72" t="s">
        <v>1535</v>
      </c>
      <c r="F72" s="71">
        <v>427618.17</v>
      </c>
      <c r="G72" s="53" t="s">
        <v>361</v>
      </c>
      <c r="H72" s="70" t="s">
        <v>1392</v>
      </c>
      <c r="I72" s="68" t="s">
        <v>307</v>
      </c>
      <c r="J72" s="68" t="s">
        <v>307</v>
      </c>
      <c r="K72" s="68" t="s">
        <v>307</v>
      </c>
      <c r="L72" s="68" t="s">
        <v>307</v>
      </c>
      <c r="M72" s="68" t="s">
        <v>307</v>
      </c>
      <c r="N72" s="91"/>
      <c r="O72" s="119"/>
      <c r="P72" s="90" t="s">
        <v>1533</v>
      </c>
      <c r="Q72" s="31"/>
      <c r="R72" s="31"/>
      <c r="S72" s="40"/>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c r="GH72" s="31"/>
      <c r="GI72" s="31"/>
      <c r="GJ72" s="31"/>
      <c r="GK72" s="31"/>
      <c r="GL72" s="31"/>
      <c r="GM72" s="31"/>
      <c r="GN72" s="31"/>
      <c r="GO72" s="31"/>
      <c r="GP72" s="31"/>
      <c r="GQ72" s="31"/>
      <c r="GR72" s="31"/>
      <c r="GS72" s="31"/>
      <c r="GT72" s="31"/>
      <c r="GU72" s="31"/>
      <c r="GV72" s="31"/>
      <c r="GW72" s="31"/>
      <c r="GX72" s="31"/>
      <c r="GY72" s="31"/>
      <c r="GZ72" s="31"/>
      <c r="HA72" s="31"/>
      <c r="HB72" s="31"/>
      <c r="HC72" s="31"/>
      <c r="HD72" s="31"/>
      <c r="HE72" s="31"/>
      <c r="HF72" s="31"/>
      <c r="HG72" s="31"/>
      <c r="HH72" s="31"/>
      <c r="HI72" s="31"/>
      <c r="HJ72" s="31"/>
      <c r="HK72" s="31"/>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row>
    <row r="73" s="29" customFormat="1" ht="102" customHeight="1" spans="1:251">
      <c r="A73" s="51">
        <v>66</v>
      </c>
      <c r="B73" s="53" t="s">
        <v>1536</v>
      </c>
      <c r="C73" s="56" t="s">
        <v>1531</v>
      </c>
      <c r="D73" s="53" t="s">
        <v>137</v>
      </c>
      <c r="E73" s="72" t="s">
        <v>1537</v>
      </c>
      <c r="F73" s="71">
        <v>398034.48</v>
      </c>
      <c r="G73" s="53" t="s">
        <v>361</v>
      </c>
      <c r="H73" s="70" t="s">
        <v>1392</v>
      </c>
      <c r="I73" s="68" t="s">
        <v>307</v>
      </c>
      <c r="J73" s="68" t="s">
        <v>307</v>
      </c>
      <c r="K73" s="68" t="s">
        <v>307</v>
      </c>
      <c r="L73" s="68" t="s">
        <v>307</v>
      </c>
      <c r="M73" s="68" t="s">
        <v>307</v>
      </c>
      <c r="N73" s="91"/>
      <c r="O73" s="119"/>
      <c r="P73" s="90" t="s">
        <v>1533</v>
      </c>
      <c r="Q73" s="31"/>
      <c r="R73" s="31"/>
      <c r="S73" s="40"/>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c r="GH73" s="31"/>
      <c r="GI73" s="31"/>
      <c r="GJ73" s="31"/>
      <c r="GK73" s="31"/>
      <c r="GL73" s="31"/>
      <c r="GM73" s="31"/>
      <c r="GN73" s="31"/>
      <c r="GO73" s="31"/>
      <c r="GP73" s="31"/>
      <c r="GQ73" s="31"/>
      <c r="GR73" s="31"/>
      <c r="GS73" s="31"/>
      <c r="GT73" s="31"/>
      <c r="GU73" s="31"/>
      <c r="GV73" s="31"/>
      <c r="GW73" s="31"/>
      <c r="GX73" s="31"/>
      <c r="GY73" s="31"/>
      <c r="GZ73" s="31"/>
      <c r="HA73" s="31"/>
      <c r="HB73" s="31"/>
      <c r="HC73" s="31"/>
      <c r="HD73" s="31"/>
      <c r="HE73" s="31"/>
      <c r="HF73" s="31"/>
      <c r="HG73" s="31"/>
      <c r="HH73" s="31"/>
      <c r="HI73" s="31"/>
      <c r="HJ73" s="31"/>
      <c r="HK73" s="31"/>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row>
    <row r="74" s="29" customFormat="1" ht="73" customHeight="1" spans="1:251">
      <c r="A74" s="51">
        <v>67</v>
      </c>
      <c r="B74" s="53" t="s">
        <v>1538</v>
      </c>
      <c r="C74" s="56" t="s">
        <v>1531</v>
      </c>
      <c r="D74" s="53" t="s">
        <v>137</v>
      </c>
      <c r="E74" s="72" t="s">
        <v>1539</v>
      </c>
      <c r="F74" s="71">
        <v>297972.05</v>
      </c>
      <c r="G74" s="53" t="s">
        <v>361</v>
      </c>
      <c r="H74" s="70" t="s">
        <v>1392</v>
      </c>
      <c r="I74" s="68" t="s">
        <v>307</v>
      </c>
      <c r="J74" s="68" t="s">
        <v>307</v>
      </c>
      <c r="K74" s="68" t="s">
        <v>307</v>
      </c>
      <c r="L74" s="68" t="s">
        <v>307</v>
      </c>
      <c r="M74" s="68" t="s">
        <v>307</v>
      </c>
      <c r="N74" s="91"/>
      <c r="O74" s="119"/>
      <c r="P74" s="90" t="s">
        <v>1533</v>
      </c>
      <c r="Q74" s="31"/>
      <c r="R74" s="31"/>
      <c r="S74" s="40"/>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c r="GH74" s="31"/>
      <c r="GI74" s="31"/>
      <c r="GJ74" s="31"/>
      <c r="GK74" s="31"/>
      <c r="GL74" s="31"/>
      <c r="GM74" s="31"/>
      <c r="GN74" s="31"/>
      <c r="GO74" s="31"/>
      <c r="GP74" s="31"/>
      <c r="GQ74" s="31"/>
      <c r="GR74" s="31"/>
      <c r="GS74" s="31"/>
      <c r="GT74" s="31"/>
      <c r="GU74" s="31"/>
      <c r="GV74" s="31"/>
      <c r="GW74" s="31"/>
      <c r="GX74" s="31"/>
      <c r="GY74" s="31"/>
      <c r="GZ74" s="31"/>
      <c r="HA74" s="31"/>
      <c r="HB74" s="31"/>
      <c r="HC74" s="31"/>
      <c r="HD74" s="31"/>
      <c r="HE74" s="31"/>
      <c r="HF74" s="31"/>
      <c r="HG74" s="31"/>
      <c r="HH74" s="31"/>
      <c r="HI74" s="31"/>
      <c r="HJ74" s="31"/>
      <c r="HK74" s="31"/>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row>
    <row r="75" s="29" customFormat="1" ht="71" customHeight="1" spans="1:251">
      <c r="A75" s="51">
        <v>68</v>
      </c>
      <c r="B75" s="53" t="s">
        <v>1540</v>
      </c>
      <c r="C75" s="56" t="s">
        <v>1531</v>
      </c>
      <c r="D75" s="53" t="s">
        <v>137</v>
      </c>
      <c r="E75" s="72" t="s">
        <v>1541</v>
      </c>
      <c r="F75" s="71">
        <v>286474.38</v>
      </c>
      <c r="G75" s="53" t="s">
        <v>361</v>
      </c>
      <c r="H75" s="70" t="s">
        <v>1392</v>
      </c>
      <c r="I75" s="68" t="s">
        <v>307</v>
      </c>
      <c r="J75" s="68" t="s">
        <v>307</v>
      </c>
      <c r="K75" s="68" t="s">
        <v>307</v>
      </c>
      <c r="L75" s="68" t="s">
        <v>307</v>
      </c>
      <c r="M75" s="68" t="s">
        <v>307</v>
      </c>
      <c r="N75" s="91"/>
      <c r="O75" s="119"/>
      <c r="P75" s="90" t="s">
        <v>1533</v>
      </c>
      <c r="Q75" s="31"/>
      <c r="R75" s="31"/>
      <c r="S75" s="40"/>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c r="GH75" s="31"/>
      <c r="GI75" s="31"/>
      <c r="GJ75" s="31"/>
      <c r="GK75" s="31"/>
      <c r="GL75" s="31"/>
      <c r="GM75" s="31"/>
      <c r="GN75" s="31"/>
      <c r="GO75" s="31"/>
      <c r="GP75" s="31"/>
      <c r="GQ75" s="31"/>
      <c r="GR75" s="31"/>
      <c r="GS75" s="31"/>
      <c r="GT75" s="31"/>
      <c r="GU75" s="31"/>
      <c r="GV75" s="31"/>
      <c r="GW75" s="31"/>
      <c r="GX75" s="31"/>
      <c r="GY75" s="31"/>
      <c r="GZ75" s="31"/>
      <c r="HA75" s="31"/>
      <c r="HB75" s="31"/>
      <c r="HC75" s="31"/>
      <c r="HD75" s="31"/>
      <c r="HE75" s="31"/>
      <c r="HF75" s="31"/>
      <c r="HG75" s="31"/>
      <c r="HH75" s="31"/>
      <c r="HI75" s="31"/>
      <c r="HJ75" s="31"/>
      <c r="HK75" s="31"/>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row>
    <row r="76" s="29" customFormat="1" ht="67.5" spans="1:251">
      <c r="A76" s="51">
        <v>69</v>
      </c>
      <c r="B76" s="53" t="s">
        <v>1542</v>
      </c>
      <c r="C76" s="56" t="s">
        <v>1531</v>
      </c>
      <c r="D76" s="53" t="s">
        <v>137</v>
      </c>
      <c r="E76" s="72" t="s">
        <v>1543</v>
      </c>
      <c r="F76" s="71">
        <v>279533.88</v>
      </c>
      <c r="G76" s="53" t="s">
        <v>1358</v>
      </c>
      <c r="H76" s="70" t="s">
        <v>1392</v>
      </c>
      <c r="I76" s="68" t="s">
        <v>307</v>
      </c>
      <c r="J76" s="68" t="s">
        <v>307</v>
      </c>
      <c r="K76" s="68" t="s">
        <v>307</v>
      </c>
      <c r="L76" s="68" t="s">
        <v>307</v>
      </c>
      <c r="M76" s="68" t="s">
        <v>307</v>
      </c>
      <c r="N76" s="91"/>
      <c r="O76" s="119"/>
      <c r="P76" s="90" t="s">
        <v>1533</v>
      </c>
      <c r="Q76" s="31"/>
      <c r="R76" s="31"/>
      <c r="S76" s="40"/>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1"/>
      <c r="FH76" s="31"/>
      <c r="FI76" s="31"/>
      <c r="FJ76" s="31"/>
      <c r="FK76" s="31"/>
      <c r="FL76" s="31"/>
      <c r="FM76" s="31"/>
      <c r="FN76" s="31"/>
      <c r="FO76" s="31"/>
      <c r="FP76" s="31"/>
      <c r="FQ76" s="31"/>
      <c r="FR76" s="31"/>
      <c r="FS76" s="31"/>
      <c r="FT76" s="31"/>
      <c r="FU76" s="31"/>
      <c r="FV76" s="31"/>
      <c r="FW76" s="31"/>
      <c r="FX76" s="31"/>
      <c r="FY76" s="31"/>
      <c r="FZ76" s="31"/>
      <c r="GA76" s="31"/>
      <c r="GB76" s="31"/>
      <c r="GC76" s="31"/>
      <c r="GD76" s="31"/>
      <c r="GE76" s="31"/>
      <c r="GF76" s="31"/>
      <c r="GG76" s="31"/>
      <c r="GH76" s="31"/>
      <c r="GI76" s="31"/>
      <c r="GJ76" s="31"/>
      <c r="GK76" s="31"/>
      <c r="GL76" s="31"/>
      <c r="GM76" s="31"/>
      <c r="GN76" s="31"/>
      <c r="GO76" s="31"/>
      <c r="GP76" s="31"/>
      <c r="GQ76" s="31"/>
      <c r="GR76" s="31"/>
      <c r="GS76" s="31"/>
      <c r="GT76" s="31"/>
      <c r="GU76" s="31"/>
      <c r="GV76" s="31"/>
      <c r="GW76" s="31"/>
      <c r="GX76" s="31"/>
      <c r="GY76" s="31"/>
      <c r="GZ76" s="31"/>
      <c r="HA76" s="31"/>
      <c r="HB76" s="31"/>
      <c r="HC76" s="31"/>
      <c r="HD76" s="31"/>
      <c r="HE76" s="31"/>
      <c r="HF76" s="31"/>
      <c r="HG76" s="31"/>
      <c r="HH76" s="31"/>
      <c r="HI76" s="31"/>
      <c r="HJ76" s="31"/>
      <c r="HK76" s="31"/>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row>
    <row r="77" s="29" customFormat="1" ht="74" customHeight="1" spans="1:251">
      <c r="A77" s="51">
        <v>70</v>
      </c>
      <c r="B77" s="53" t="s">
        <v>1544</v>
      </c>
      <c r="C77" s="56" t="s">
        <v>1531</v>
      </c>
      <c r="D77" s="53" t="s">
        <v>137</v>
      </c>
      <c r="E77" s="72" t="s">
        <v>1545</v>
      </c>
      <c r="F77" s="71">
        <v>278250.33</v>
      </c>
      <c r="G77" s="53" t="s">
        <v>361</v>
      </c>
      <c r="H77" s="70" t="s">
        <v>1392</v>
      </c>
      <c r="I77" s="68" t="s">
        <v>307</v>
      </c>
      <c r="J77" s="68" t="s">
        <v>307</v>
      </c>
      <c r="K77" s="68" t="s">
        <v>307</v>
      </c>
      <c r="L77" s="68" t="s">
        <v>307</v>
      </c>
      <c r="M77" s="68" t="s">
        <v>307</v>
      </c>
      <c r="N77" s="91"/>
      <c r="O77" s="119"/>
      <c r="P77" s="90" t="s">
        <v>1533</v>
      </c>
      <c r="Q77" s="31"/>
      <c r="R77" s="31"/>
      <c r="S77" s="40"/>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c r="ER77" s="31"/>
      <c r="ES77" s="31"/>
      <c r="ET77" s="31"/>
      <c r="EU77" s="31"/>
      <c r="EV77" s="31"/>
      <c r="EW77" s="31"/>
      <c r="EX77" s="31"/>
      <c r="EY77" s="31"/>
      <c r="EZ77" s="31"/>
      <c r="FA77" s="31"/>
      <c r="FB77" s="31"/>
      <c r="FC77" s="31"/>
      <c r="FD77" s="31"/>
      <c r="FE77" s="31"/>
      <c r="FF77" s="31"/>
      <c r="FG77" s="31"/>
      <c r="FH77" s="31"/>
      <c r="FI77" s="31"/>
      <c r="FJ77" s="31"/>
      <c r="FK77" s="31"/>
      <c r="FL77" s="31"/>
      <c r="FM77" s="31"/>
      <c r="FN77" s="31"/>
      <c r="FO77" s="31"/>
      <c r="FP77" s="31"/>
      <c r="FQ77" s="31"/>
      <c r="FR77" s="31"/>
      <c r="FS77" s="31"/>
      <c r="FT77" s="31"/>
      <c r="FU77" s="31"/>
      <c r="FV77" s="31"/>
      <c r="FW77" s="31"/>
      <c r="FX77" s="31"/>
      <c r="FY77" s="31"/>
      <c r="FZ77" s="31"/>
      <c r="GA77" s="31"/>
      <c r="GB77" s="31"/>
      <c r="GC77" s="31"/>
      <c r="GD77" s="31"/>
      <c r="GE77" s="31"/>
      <c r="GF77" s="31"/>
      <c r="GG77" s="31"/>
      <c r="GH77" s="31"/>
      <c r="GI77" s="31"/>
      <c r="GJ77" s="31"/>
      <c r="GK77" s="31"/>
      <c r="GL77" s="31"/>
      <c r="GM77" s="31"/>
      <c r="GN77" s="31"/>
      <c r="GO77" s="31"/>
      <c r="GP77" s="31"/>
      <c r="GQ77" s="31"/>
      <c r="GR77" s="31"/>
      <c r="GS77" s="31"/>
      <c r="GT77" s="31"/>
      <c r="GU77" s="31"/>
      <c r="GV77" s="31"/>
      <c r="GW77" s="31"/>
      <c r="GX77" s="31"/>
      <c r="GY77" s="31"/>
      <c r="GZ77" s="31"/>
      <c r="HA77" s="31"/>
      <c r="HB77" s="31"/>
      <c r="HC77" s="31"/>
      <c r="HD77" s="31"/>
      <c r="HE77" s="31"/>
      <c r="HF77" s="31"/>
      <c r="HG77" s="31"/>
      <c r="HH77" s="31"/>
      <c r="HI77" s="31"/>
      <c r="HJ77" s="31"/>
      <c r="HK77" s="31"/>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row>
    <row r="78" s="29" customFormat="1" ht="103" customHeight="1" spans="1:251">
      <c r="A78" s="51">
        <v>71</v>
      </c>
      <c r="B78" s="53" t="s">
        <v>1546</v>
      </c>
      <c r="C78" s="56" t="s">
        <v>1531</v>
      </c>
      <c r="D78" s="53" t="s">
        <v>137</v>
      </c>
      <c r="E78" s="72" t="s">
        <v>1547</v>
      </c>
      <c r="F78" s="71">
        <v>275232.57</v>
      </c>
      <c r="G78" s="53" t="s">
        <v>361</v>
      </c>
      <c r="H78" s="70" t="s">
        <v>1392</v>
      </c>
      <c r="I78" s="68" t="s">
        <v>307</v>
      </c>
      <c r="J78" s="68" t="s">
        <v>307</v>
      </c>
      <c r="K78" s="68" t="s">
        <v>307</v>
      </c>
      <c r="L78" s="68" t="s">
        <v>307</v>
      </c>
      <c r="M78" s="68" t="s">
        <v>307</v>
      </c>
      <c r="N78" s="91"/>
      <c r="O78" s="119"/>
      <c r="P78" s="90" t="s">
        <v>1533</v>
      </c>
      <c r="Q78" s="31"/>
      <c r="R78" s="31"/>
      <c r="S78" s="40"/>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row>
    <row r="79" s="29" customFormat="1" ht="66" customHeight="1" spans="1:251">
      <c r="A79" s="51">
        <v>72</v>
      </c>
      <c r="B79" s="53" t="s">
        <v>1548</v>
      </c>
      <c r="C79" s="56" t="s">
        <v>1531</v>
      </c>
      <c r="D79" s="53" t="s">
        <v>137</v>
      </c>
      <c r="E79" s="72" t="s">
        <v>1549</v>
      </c>
      <c r="F79" s="71">
        <v>252857.88</v>
      </c>
      <c r="G79" s="53" t="s">
        <v>361</v>
      </c>
      <c r="H79" s="70" t="s">
        <v>1392</v>
      </c>
      <c r="I79" s="68" t="s">
        <v>307</v>
      </c>
      <c r="J79" s="68" t="s">
        <v>307</v>
      </c>
      <c r="K79" s="68" t="s">
        <v>307</v>
      </c>
      <c r="L79" s="68" t="s">
        <v>307</v>
      </c>
      <c r="M79" s="68" t="s">
        <v>307</v>
      </c>
      <c r="N79" s="91"/>
      <c r="O79" s="119"/>
      <c r="P79" s="90" t="s">
        <v>1533</v>
      </c>
      <c r="Q79" s="31"/>
      <c r="R79" s="31"/>
      <c r="S79" s="40"/>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c r="ER79" s="31"/>
      <c r="ES79" s="31"/>
      <c r="ET79" s="31"/>
      <c r="EU79" s="31"/>
      <c r="EV79" s="31"/>
      <c r="EW79" s="31"/>
      <c r="EX79" s="31"/>
      <c r="EY79" s="31"/>
      <c r="EZ79" s="31"/>
      <c r="FA79" s="31"/>
      <c r="FB79" s="31"/>
      <c r="FC79" s="31"/>
      <c r="FD79" s="31"/>
      <c r="FE79" s="31"/>
      <c r="FF79" s="31"/>
      <c r="FG79" s="31"/>
      <c r="FH79" s="31"/>
      <c r="FI79" s="31"/>
      <c r="FJ79" s="31"/>
      <c r="FK79" s="31"/>
      <c r="FL79" s="31"/>
      <c r="FM79" s="31"/>
      <c r="FN79" s="31"/>
      <c r="FO79" s="31"/>
      <c r="FP79" s="31"/>
      <c r="FQ79" s="31"/>
      <c r="FR79" s="31"/>
      <c r="FS79" s="31"/>
      <c r="FT79" s="31"/>
      <c r="FU79" s="31"/>
      <c r="FV79" s="31"/>
      <c r="FW79" s="31"/>
      <c r="FX79" s="31"/>
      <c r="FY79" s="31"/>
      <c r="FZ79" s="31"/>
      <c r="GA79" s="31"/>
      <c r="GB79" s="31"/>
      <c r="GC79" s="31"/>
      <c r="GD79" s="31"/>
      <c r="GE79" s="31"/>
      <c r="GF79" s="31"/>
      <c r="GG79" s="31"/>
      <c r="GH79" s="31"/>
      <c r="GI79" s="31"/>
      <c r="GJ79" s="31"/>
      <c r="GK79" s="31"/>
      <c r="GL79" s="31"/>
      <c r="GM79" s="31"/>
      <c r="GN79" s="31"/>
      <c r="GO79" s="31"/>
      <c r="GP79" s="31"/>
      <c r="GQ79" s="31"/>
      <c r="GR79" s="31"/>
      <c r="GS79" s="31"/>
      <c r="GT79" s="31"/>
      <c r="GU79" s="31"/>
      <c r="GV79" s="31"/>
      <c r="GW79" s="31"/>
      <c r="GX79" s="31"/>
      <c r="GY79" s="31"/>
      <c r="GZ79" s="31"/>
      <c r="HA79" s="31"/>
      <c r="HB79" s="31"/>
      <c r="HC79" s="31"/>
      <c r="HD79" s="31"/>
      <c r="HE79" s="31"/>
      <c r="HF79" s="31"/>
      <c r="HG79" s="31"/>
      <c r="HH79" s="31"/>
      <c r="HI79" s="31"/>
      <c r="HJ79" s="31"/>
      <c r="HK79" s="31"/>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row>
    <row r="80" s="29" customFormat="1" ht="71" customHeight="1" spans="1:251">
      <c r="A80" s="51">
        <v>73</v>
      </c>
      <c r="B80" s="53" t="s">
        <v>1550</v>
      </c>
      <c r="C80" s="56" t="s">
        <v>1531</v>
      </c>
      <c r="D80" s="53" t="s">
        <v>137</v>
      </c>
      <c r="E80" s="72" t="s">
        <v>1551</v>
      </c>
      <c r="F80" s="71">
        <v>251555.72</v>
      </c>
      <c r="G80" s="53" t="s">
        <v>361</v>
      </c>
      <c r="H80" s="70" t="s">
        <v>1392</v>
      </c>
      <c r="I80" s="68" t="s">
        <v>307</v>
      </c>
      <c r="J80" s="68" t="s">
        <v>307</v>
      </c>
      <c r="K80" s="68" t="s">
        <v>307</v>
      </c>
      <c r="L80" s="68" t="s">
        <v>307</v>
      </c>
      <c r="M80" s="68" t="s">
        <v>307</v>
      </c>
      <c r="N80" s="91"/>
      <c r="O80" s="119"/>
      <c r="P80" s="90" t="s">
        <v>1533</v>
      </c>
      <c r="Q80" s="31"/>
      <c r="R80" s="31"/>
      <c r="S80" s="40"/>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row>
    <row r="81" s="29" customFormat="1" ht="121" customHeight="1" spans="1:251">
      <c r="A81" s="51">
        <v>74</v>
      </c>
      <c r="B81" s="53" t="s">
        <v>1552</v>
      </c>
      <c r="C81" s="56" t="s">
        <v>1531</v>
      </c>
      <c r="D81" s="53" t="s">
        <v>137</v>
      </c>
      <c r="E81" s="72" t="s">
        <v>1553</v>
      </c>
      <c r="F81" s="71">
        <v>225426.48</v>
      </c>
      <c r="G81" s="53" t="s">
        <v>361</v>
      </c>
      <c r="H81" s="70" t="s">
        <v>1392</v>
      </c>
      <c r="I81" s="68" t="s">
        <v>307</v>
      </c>
      <c r="J81" s="68" t="s">
        <v>307</v>
      </c>
      <c r="K81" s="68" t="s">
        <v>307</v>
      </c>
      <c r="L81" s="68" t="s">
        <v>307</v>
      </c>
      <c r="M81" s="68" t="s">
        <v>307</v>
      </c>
      <c r="N81" s="91"/>
      <c r="O81" s="119"/>
      <c r="P81" s="90" t="s">
        <v>1533</v>
      </c>
      <c r="Q81" s="31"/>
      <c r="R81" s="31"/>
      <c r="S81" s="40"/>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row>
    <row r="82" s="29" customFormat="1" ht="76" customHeight="1" spans="1:251">
      <c r="A82" s="51">
        <v>75</v>
      </c>
      <c r="B82" s="53" t="s">
        <v>1554</v>
      </c>
      <c r="C82" s="56" t="s">
        <v>1531</v>
      </c>
      <c r="D82" s="53" t="s">
        <v>137</v>
      </c>
      <c r="E82" s="72" t="s">
        <v>1555</v>
      </c>
      <c r="F82" s="71">
        <v>217962.69</v>
      </c>
      <c r="G82" s="53" t="s">
        <v>361</v>
      </c>
      <c r="H82" s="70" t="s">
        <v>1392</v>
      </c>
      <c r="I82" s="68" t="s">
        <v>307</v>
      </c>
      <c r="J82" s="68" t="s">
        <v>307</v>
      </c>
      <c r="K82" s="68" t="s">
        <v>307</v>
      </c>
      <c r="L82" s="68" t="s">
        <v>307</v>
      </c>
      <c r="M82" s="68" t="s">
        <v>307</v>
      </c>
      <c r="N82" s="91"/>
      <c r="O82" s="119"/>
      <c r="P82" s="90" t="s">
        <v>1533</v>
      </c>
      <c r="Q82" s="31"/>
      <c r="R82" s="31"/>
      <c r="S82" s="40"/>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row>
    <row r="83" s="29" customFormat="1" ht="75" customHeight="1" spans="1:251">
      <c r="A83" s="51">
        <v>76</v>
      </c>
      <c r="B83" s="53" t="s">
        <v>1556</v>
      </c>
      <c r="C83" s="56" t="s">
        <v>1531</v>
      </c>
      <c r="D83" s="53" t="s">
        <v>137</v>
      </c>
      <c r="E83" s="72" t="s">
        <v>1557</v>
      </c>
      <c r="F83" s="71">
        <v>187847.02</v>
      </c>
      <c r="G83" s="53" t="s">
        <v>361</v>
      </c>
      <c r="H83" s="70" t="s">
        <v>1392</v>
      </c>
      <c r="I83" s="68" t="s">
        <v>307</v>
      </c>
      <c r="J83" s="68" t="s">
        <v>307</v>
      </c>
      <c r="K83" s="68" t="s">
        <v>307</v>
      </c>
      <c r="L83" s="68" t="s">
        <v>307</v>
      </c>
      <c r="M83" s="68" t="s">
        <v>307</v>
      </c>
      <c r="N83" s="91"/>
      <c r="O83" s="119"/>
      <c r="P83" s="90" t="s">
        <v>1533</v>
      </c>
      <c r="Q83" s="31"/>
      <c r="R83" s="31"/>
      <c r="S83" s="40"/>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row>
    <row r="84" s="29" customFormat="1" ht="77" customHeight="1" spans="1:251">
      <c r="A84" s="51">
        <v>77</v>
      </c>
      <c r="B84" s="53" t="s">
        <v>1558</v>
      </c>
      <c r="C84" s="56" t="s">
        <v>1531</v>
      </c>
      <c r="D84" s="53" t="s">
        <v>137</v>
      </c>
      <c r="E84" s="72" t="s">
        <v>1559</v>
      </c>
      <c r="F84" s="71">
        <v>182345.15</v>
      </c>
      <c r="G84" s="53" t="s">
        <v>1358</v>
      </c>
      <c r="H84" s="70" t="s">
        <v>1392</v>
      </c>
      <c r="I84" s="68" t="s">
        <v>307</v>
      </c>
      <c r="J84" s="68" t="s">
        <v>307</v>
      </c>
      <c r="K84" s="68" t="s">
        <v>307</v>
      </c>
      <c r="L84" s="68" t="s">
        <v>307</v>
      </c>
      <c r="M84" s="68" t="s">
        <v>307</v>
      </c>
      <c r="N84" s="91"/>
      <c r="O84" s="119"/>
      <c r="P84" s="90" t="s">
        <v>1533</v>
      </c>
      <c r="Q84" s="31"/>
      <c r="R84" s="31"/>
      <c r="S84" s="40"/>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row>
    <row r="85" s="29" customFormat="1" ht="96" customHeight="1" spans="1:251">
      <c r="A85" s="51">
        <v>78</v>
      </c>
      <c r="B85" s="53" t="s">
        <v>1560</v>
      </c>
      <c r="C85" s="56" t="s">
        <v>1531</v>
      </c>
      <c r="D85" s="53" t="s">
        <v>137</v>
      </c>
      <c r="E85" s="72" t="s">
        <v>1561</v>
      </c>
      <c r="F85" s="71">
        <v>137853.81</v>
      </c>
      <c r="G85" s="53" t="s">
        <v>1358</v>
      </c>
      <c r="H85" s="70" t="s">
        <v>1392</v>
      </c>
      <c r="I85" s="68" t="s">
        <v>307</v>
      </c>
      <c r="J85" s="68" t="s">
        <v>307</v>
      </c>
      <c r="K85" s="68" t="s">
        <v>307</v>
      </c>
      <c r="L85" s="68" t="s">
        <v>307</v>
      </c>
      <c r="M85" s="68" t="s">
        <v>307</v>
      </c>
      <c r="N85" s="91"/>
      <c r="O85" s="119"/>
      <c r="P85" s="90" t="s">
        <v>1533</v>
      </c>
      <c r="Q85" s="31"/>
      <c r="R85" s="31"/>
      <c r="S85" s="40"/>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row>
    <row r="86" s="29" customFormat="1" ht="106" customHeight="1" spans="1:251">
      <c r="A86" s="51">
        <v>79</v>
      </c>
      <c r="B86" s="53" t="s">
        <v>1562</v>
      </c>
      <c r="C86" s="56" t="s">
        <v>1531</v>
      </c>
      <c r="D86" s="53" t="s">
        <v>137</v>
      </c>
      <c r="E86" s="72" t="s">
        <v>1537</v>
      </c>
      <c r="F86" s="71">
        <v>98547.94</v>
      </c>
      <c r="G86" s="53" t="s">
        <v>361</v>
      </c>
      <c r="H86" s="70" t="s">
        <v>1392</v>
      </c>
      <c r="I86" s="68" t="s">
        <v>307</v>
      </c>
      <c r="J86" s="68" t="s">
        <v>307</v>
      </c>
      <c r="K86" s="68" t="s">
        <v>307</v>
      </c>
      <c r="L86" s="68" t="s">
        <v>307</v>
      </c>
      <c r="M86" s="68" t="s">
        <v>307</v>
      </c>
      <c r="N86" s="91"/>
      <c r="O86" s="119"/>
      <c r="P86" s="90" t="s">
        <v>1533</v>
      </c>
      <c r="Q86" s="31"/>
      <c r="R86" s="31"/>
      <c r="S86" s="40"/>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c r="GH86" s="31"/>
      <c r="GI86" s="31"/>
      <c r="GJ86" s="31"/>
      <c r="GK86" s="31"/>
      <c r="GL86" s="31"/>
      <c r="GM86" s="31"/>
      <c r="GN86" s="31"/>
      <c r="GO86" s="31"/>
      <c r="GP86" s="31"/>
      <c r="GQ86" s="31"/>
      <c r="GR86" s="31"/>
      <c r="GS86" s="31"/>
      <c r="GT86" s="31"/>
      <c r="GU86" s="31"/>
      <c r="GV86" s="31"/>
      <c r="GW86" s="31"/>
      <c r="GX86" s="31"/>
      <c r="GY86" s="31"/>
      <c r="GZ86" s="31"/>
      <c r="HA86" s="31"/>
      <c r="HB86" s="31"/>
      <c r="HC86" s="31"/>
      <c r="HD86" s="31"/>
      <c r="HE86" s="31"/>
      <c r="HF86" s="31"/>
      <c r="HG86" s="31"/>
      <c r="HH86" s="31"/>
      <c r="HI86" s="31"/>
      <c r="HJ86" s="31"/>
      <c r="HK86" s="31"/>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row>
    <row r="87" s="29" customFormat="1" ht="64" customHeight="1" spans="1:251">
      <c r="A87" s="51">
        <v>80</v>
      </c>
      <c r="B87" s="53" t="s">
        <v>1563</v>
      </c>
      <c r="C87" s="56" t="s">
        <v>1531</v>
      </c>
      <c r="D87" s="53" t="s">
        <v>137</v>
      </c>
      <c r="E87" s="72" t="s">
        <v>1564</v>
      </c>
      <c r="F87" s="71">
        <v>93764.67</v>
      </c>
      <c r="G87" s="53" t="s">
        <v>361</v>
      </c>
      <c r="H87" s="70" t="s">
        <v>1392</v>
      </c>
      <c r="I87" s="68" t="s">
        <v>307</v>
      </c>
      <c r="J87" s="68" t="s">
        <v>307</v>
      </c>
      <c r="K87" s="68" t="s">
        <v>307</v>
      </c>
      <c r="L87" s="68" t="s">
        <v>307</v>
      </c>
      <c r="M87" s="68" t="s">
        <v>307</v>
      </c>
      <c r="N87" s="91"/>
      <c r="O87" s="119"/>
      <c r="P87" s="90" t="s">
        <v>1533</v>
      </c>
      <c r="Q87" s="31"/>
      <c r="R87" s="31"/>
      <c r="S87" s="40"/>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c r="ER87" s="31"/>
      <c r="ES87" s="31"/>
      <c r="ET87" s="31"/>
      <c r="EU87" s="31"/>
      <c r="EV87" s="31"/>
      <c r="EW87" s="31"/>
      <c r="EX87" s="31"/>
      <c r="EY87" s="31"/>
      <c r="EZ87" s="31"/>
      <c r="FA87" s="31"/>
      <c r="FB87" s="31"/>
      <c r="FC87" s="31"/>
      <c r="FD87" s="31"/>
      <c r="FE87" s="31"/>
      <c r="FF87" s="31"/>
      <c r="FG87" s="31"/>
      <c r="FH87" s="31"/>
      <c r="FI87" s="31"/>
      <c r="FJ87" s="31"/>
      <c r="FK87" s="31"/>
      <c r="FL87" s="31"/>
      <c r="FM87" s="31"/>
      <c r="FN87" s="31"/>
      <c r="FO87" s="31"/>
      <c r="FP87" s="31"/>
      <c r="FQ87" s="31"/>
      <c r="FR87" s="31"/>
      <c r="FS87" s="31"/>
      <c r="FT87" s="31"/>
      <c r="FU87" s="31"/>
      <c r="FV87" s="31"/>
      <c r="FW87" s="31"/>
      <c r="FX87" s="31"/>
      <c r="FY87" s="31"/>
      <c r="FZ87" s="31"/>
      <c r="GA87" s="31"/>
      <c r="GB87" s="31"/>
      <c r="GC87" s="31"/>
      <c r="GD87" s="31"/>
      <c r="GE87" s="31"/>
      <c r="GF87" s="31"/>
      <c r="GG87" s="31"/>
      <c r="GH87" s="31"/>
      <c r="GI87" s="31"/>
      <c r="GJ87" s="31"/>
      <c r="GK87" s="31"/>
      <c r="GL87" s="31"/>
      <c r="GM87" s="31"/>
      <c r="GN87" s="31"/>
      <c r="GO87" s="31"/>
      <c r="GP87" s="31"/>
      <c r="GQ87" s="31"/>
      <c r="GR87" s="31"/>
      <c r="GS87" s="31"/>
      <c r="GT87" s="31"/>
      <c r="GU87" s="31"/>
      <c r="GV87" s="31"/>
      <c r="GW87" s="31"/>
      <c r="GX87" s="31"/>
      <c r="GY87" s="31"/>
      <c r="GZ87" s="31"/>
      <c r="HA87" s="31"/>
      <c r="HB87" s="31"/>
      <c r="HC87" s="31"/>
      <c r="HD87" s="3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row>
    <row r="88" s="29" customFormat="1" ht="132" customHeight="1" spans="1:251">
      <c r="A88" s="51">
        <v>81</v>
      </c>
      <c r="B88" s="53" t="s">
        <v>1565</v>
      </c>
      <c r="C88" s="56" t="s">
        <v>1531</v>
      </c>
      <c r="D88" s="53" t="s">
        <v>137</v>
      </c>
      <c r="E88" s="72" t="s">
        <v>1566</v>
      </c>
      <c r="F88" s="71">
        <v>36433.88</v>
      </c>
      <c r="G88" s="53" t="s">
        <v>361</v>
      </c>
      <c r="H88" s="70" t="s">
        <v>1392</v>
      </c>
      <c r="I88" s="68" t="s">
        <v>307</v>
      </c>
      <c r="J88" s="68" t="s">
        <v>307</v>
      </c>
      <c r="K88" s="68" t="s">
        <v>307</v>
      </c>
      <c r="L88" s="68" t="s">
        <v>307</v>
      </c>
      <c r="M88" s="68" t="s">
        <v>307</v>
      </c>
      <c r="N88" s="91"/>
      <c r="O88" s="119"/>
      <c r="P88" s="90" t="s">
        <v>1533</v>
      </c>
      <c r="Q88" s="31"/>
      <c r="R88" s="31"/>
      <c r="S88" s="40"/>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c r="ER88" s="31"/>
      <c r="ES88" s="31"/>
      <c r="ET88" s="31"/>
      <c r="EU88" s="31"/>
      <c r="EV88" s="31"/>
      <c r="EW88" s="31"/>
      <c r="EX88" s="31"/>
      <c r="EY88" s="31"/>
      <c r="EZ88" s="31"/>
      <c r="FA88" s="31"/>
      <c r="FB88" s="31"/>
      <c r="FC88" s="31"/>
      <c r="FD88" s="31"/>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c r="GH88" s="31"/>
      <c r="GI88" s="31"/>
      <c r="GJ88" s="31"/>
      <c r="GK88" s="31"/>
      <c r="GL88" s="31"/>
      <c r="GM88" s="31"/>
      <c r="GN88" s="31"/>
      <c r="GO88" s="31"/>
      <c r="GP88" s="31"/>
      <c r="GQ88" s="31"/>
      <c r="GR88" s="31"/>
      <c r="GS88" s="31"/>
      <c r="GT88" s="31"/>
      <c r="GU88" s="31"/>
      <c r="GV88" s="31"/>
      <c r="GW88" s="31"/>
      <c r="GX88" s="31"/>
      <c r="GY88" s="31"/>
      <c r="GZ88" s="31"/>
      <c r="HA88" s="31"/>
      <c r="HB88" s="31"/>
      <c r="HC88" s="31"/>
      <c r="HD88" s="3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row>
    <row r="89" s="29" customFormat="1" ht="103" customHeight="1" spans="1:251">
      <c r="A89" s="51">
        <v>82</v>
      </c>
      <c r="B89" s="53" t="s">
        <v>1567</v>
      </c>
      <c r="C89" s="56" t="s">
        <v>1531</v>
      </c>
      <c r="D89" s="53" t="s">
        <v>137</v>
      </c>
      <c r="E89" s="72" t="s">
        <v>1568</v>
      </c>
      <c r="F89" s="71">
        <v>35394.33</v>
      </c>
      <c r="G89" s="53" t="s">
        <v>1358</v>
      </c>
      <c r="H89" s="70" t="s">
        <v>1392</v>
      </c>
      <c r="I89" s="68" t="s">
        <v>307</v>
      </c>
      <c r="J89" s="68" t="s">
        <v>307</v>
      </c>
      <c r="K89" s="68" t="s">
        <v>307</v>
      </c>
      <c r="L89" s="68" t="s">
        <v>307</v>
      </c>
      <c r="M89" s="68" t="s">
        <v>307</v>
      </c>
      <c r="N89" s="91"/>
      <c r="O89" s="119"/>
      <c r="P89" s="90" t="s">
        <v>1533</v>
      </c>
      <c r="Q89" s="31"/>
      <c r="R89" s="31"/>
      <c r="S89" s="40"/>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row>
    <row r="90" s="29" customFormat="1" ht="119" customHeight="1" spans="1:251">
      <c r="A90" s="51">
        <v>83</v>
      </c>
      <c r="B90" s="53" t="s">
        <v>1569</v>
      </c>
      <c r="C90" s="56" t="s">
        <v>1531</v>
      </c>
      <c r="D90" s="53" t="s">
        <v>137</v>
      </c>
      <c r="E90" s="72" t="s">
        <v>1570</v>
      </c>
      <c r="F90" s="71">
        <v>8325.75</v>
      </c>
      <c r="G90" s="53" t="s">
        <v>361</v>
      </c>
      <c r="H90" s="70" t="s">
        <v>1392</v>
      </c>
      <c r="I90" s="68" t="s">
        <v>307</v>
      </c>
      <c r="J90" s="68" t="s">
        <v>307</v>
      </c>
      <c r="K90" s="68" t="s">
        <v>307</v>
      </c>
      <c r="L90" s="68" t="s">
        <v>307</v>
      </c>
      <c r="M90" s="68" t="s">
        <v>307</v>
      </c>
      <c r="N90" s="91"/>
      <c r="O90" s="119"/>
      <c r="P90" s="90" t="s">
        <v>1533</v>
      </c>
      <c r="Q90" s="31"/>
      <c r="R90" s="31"/>
      <c r="S90" s="40"/>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c r="GH90" s="31"/>
      <c r="GI90" s="31"/>
      <c r="GJ90" s="31"/>
      <c r="GK90" s="31"/>
      <c r="GL90" s="31"/>
      <c r="GM90" s="31"/>
      <c r="GN90" s="31"/>
      <c r="GO90" s="31"/>
      <c r="GP90" s="31"/>
      <c r="GQ90" s="31"/>
      <c r="GR90" s="31"/>
      <c r="GS90" s="31"/>
      <c r="GT90" s="31"/>
      <c r="GU90" s="31"/>
      <c r="GV90" s="31"/>
      <c r="GW90" s="31"/>
      <c r="GX90" s="31"/>
      <c r="GY90" s="31"/>
      <c r="GZ90" s="31"/>
      <c r="HA90" s="31"/>
      <c r="HB90" s="31"/>
      <c r="HC90" s="31"/>
      <c r="HD90" s="31"/>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row>
    <row r="91" s="29" customFormat="1" ht="57" customHeight="1" spans="1:251">
      <c r="A91" s="51">
        <v>84</v>
      </c>
      <c r="B91" s="111" t="s">
        <v>1571</v>
      </c>
      <c r="C91" s="111" t="s">
        <v>27</v>
      </c>
      <c r="D91" s="111" t="s">
        <v>1489</v>
      </c>
      <c r="E91" s="114" t="s">
        <v>1572</v>
      </c>
      <c r="F91" s="71">
        <v>35600</v>
      </c>
      <c r="G91" s="111" t="s">
        <v>1511</v>
      </c>
      <c r="H91" s="70" t="s">
        <v>1392</v>
      </c>
      <c r="I91" s="68" t="s">
        <v>307</v>
      </c>
      <c r="J91" s="68" t="s">
        <v>307</v>
      </c>
      <c r="K91" s="68" t="s">
        <v>307</v>
      </c>
      <c r="L91" s="68" t="s">
        <v>307</v>
      </c>
      <c r="M91" s="68" t="s">
        <v>307</v>
      </c>
      <c r="N91" s="111" t="s">
        <v>959</v>
      </c>
      <c r="O91" s="89"/>
      <c r="P91" s="90" t="s">
        <v>1573</v>
      </c>
      <c r="Q91" s="106"/>
      <c r="R91" s="38"/>
      <c r="S91" s="40"/>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row>
    <row r="92" s="29" customFormat="1" ht="46" customHeight="1" spans="1:251">
      <c r="A92" s="51">
        <v>85</v>
      </c>
      <c r="B92" s="111" t="s">
        <v>1574</v>
      </c>
      <c r="C92" s="111" t="s">
        <v>27</v>
      </c>
      <c r="D92" s="58" t="s">
        <v>56</v>
      </c>
      <c r="E92" s="114" t="s">
        <v>1575</v>
      </c>
      <c r="F92" s="71">
        <v>20000</v>
      </c>
      <c r="G92" s="111" t="s">
        <v>1358</v>
      </c>
      <c r="H92" s="70" t="s">
        <v>1392</v>
      </c>
      <c r="I92" s="68" t="s">
        <v>307</v>
      </c>
      <c r="J92" s="68" t="s">
        <v>307</v>
      </c>
      <c r="K92" s="68" t="s">
        <v>307</v>
      </c>
      <c r="L92" s="68" t="s">
        <v>307</v>
      </c>
      <c r="M92" s="68" t="s">
        <v>307</v>
      </c>
      <c r="N92" s="111" t="s">
        <v>53</v>
      </c>
      <c r="O92" s="89"/>
      <c r="P92" s="90"/>
      <c r="Q92" s="106"/>
      <c r="R92" s="38"/>
      <c r="S92" s="40"/>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row>
    <row r="93" s="29" customFormat="1" ht="46" customHeight="1" spans="1:251">
      <c r="A93" s="51">
        <v>86</v>
      </c>
      <c r="B93" s="111" t="s">
        <v>1576</v>
      </c>
      <c r="C93" s="111" t="s">
        <v>27</v>
      </c>
      <c r="D93" s="111" t="s">
        <v>142</v>
      </c>
      <c r="E93" s="114" t="s">
        <v>1577</v>
      </c>
      <c r="F93" s="71">
        <v>6251</v>
      </c>
      <c r="G93" s="111" t="s">
        <v>1350</v>
      </c>
      <c r="H93" s="70" t="s">
        <v>1392</v>
      </c>
      <c r="I93" s="68" t="s">
        <v>307</v>
      </c>
      <c r="J93" s="68" t="s">
        <v>307</v>
      </c>
      <c r="K93" s="68" t="s">
        <v>307</v>
      </c>
      <c r="L93" s="68" t="s">
        <v>307</v>
      </c>
      <c r="M93" s="68" t="s">
        <v>307</v>
      </c>
      <c r="N93" s="111" t="s">
        <v>959</v>
      </c>
      <c r="O93" s="89"/>
      <c r="P93" s="90" t="s">
        <v>1578</v>
      </c>
      <c r="Q93" s="31"/>
      <c r="R93" s="38"/>
      <c r="S93" s="40"/>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c r="GH93" s="31"/>
      <c r="GI93" s="31"/>
      <c r="GJ93" s="31"/>
      <c r="GK93" s="31"/>
      <c r="GL93" s="31"/>
      <c r="GM93" s="31"/>
      <c r="GN93" s="31"/>
      <c r="GO93" s="31"/>
      <c r="GP93" s="31"/>
      <c r="GQ93" s="31"/>
      <c r="GR93" s="31"/>
      <c r="GS93" s="31"/>
      <c r="GT93" s="31"/>
      <c r="GU93" s="31"/>
      <c r="GV93" s="31"/>
      <c r="GW93" s="31"/>
      <c r="GX93" s="31"/>
      <c r="GY93" s="31"/>
      <c r="GZ93" s="31"/>
      <c r="HA93" s="31"/>
      <c r="HB93" s="31"/>
      <c r="HC93" s="31"/>
      <c r="HD93" s="31"/>
      <c r="HE93" s="31"/>
      <c r="HF93" s="31"/>
      <c r="HG93" s="31"/>
      <c r="HH93" s="31"/>
      <c r="HI93" s="31"/>
      <c r="HJ93" s="31"/>
      <c r="HK93" s="31"/>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row>
    <row r="94" s="29" customFormat="1" ht="41" customHeight="1" spans="1:257">
      <c r="A94" s="51">
        <v>87</v>
      </c>
      <c r="B94" s="56" t="s">
        <v>1579</v>
      </c>
      <c r="C94" s="56" t="s">
        <v>27</v>
      </c>
      <c r="D94" s="56" t="s">
        <v>56</v>
      </c>
      <c r="E94" s="76" t="s">
        <v>1580</v>
      </c>
      <c r="F94" s="71">
        <v>4000</v>
      </c>
      <c r="G94" s="81" t="s">
        <v>1317</v>
      </c>
      <c r="H94" s="70" t="s">
        <v>1392</v>
      </c>
      <c r="I94" s="68" t="s">
        <v>307</v>
      </c>
      <c r="J94" s="68" t="s">
        <v>307</v>
      </c>
      <c r="K94" s="68" t="s">
        <v>307</v>
      </c>
      <c r="L94" s="68" t="s">
        <v>307</v>
      </c>
      <c r="M94" s="68" t="s">
        <v>307</v>
      </c>
      <c r="N94" s="111" t="s">
        <v>53</v>
      </c>
      <c r="O94" s="89"/>
      <c r="P94" s="120"/>
      <c r="Q94" s="107"/>
      <c r="R94" s="38"/>
      <c r="S94" s="40"/>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row>
    <row r="95" s="29" customFormat="1" ht="41" customHeight="1" spans="1:251">
      <c r="A95" s="51">
        <v>88</v>
      </c>
      <c r="B95" s="111" t="s">
        <v>1581</v>
      </c>
      <c r="C95" s="111" t="s">
        <v>27</v>
      </c>
      <c r="D95" s="111" t="s">
        <v>1489</v>
      </c>
      <c r="E95" s="115" t="s">
        <v>1582</v>
      </c>
      <c r="F95" s="71">
        <v>1800</v>
      </c>
      <c r="G95" s="111" t="s">
        <v>1511</v>
      </c>
      <c r="H95" s="70" t="s">
        <v>1392</v>
      </c>
      <c r="I95" s="68" t="s">
        <v>307</v>
      </c>
      <c r="J95" s="68" t="s">
        <v>307</v>
      </c>
      <c r="K95" s="68" t="s">
        <v>307</v>
      </c>
      <c r="L95" s="68" t="s">
        <v>307</v>
      </c>
      <c r="M95" s="68" t="s">
        <v>307</v>
      </c>
      <c r="N95" s="111" t="s">
        <v>92</v>
      </c>
      <c r="O95" s="89"/>
      <c r="P95" s="90"/>
      <c r="Q95" s="31"/>
      <c r="R95" s="38"/>
      <c r="S95" s="40"/>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c r="FG95" s="31"/>
      <c r="FH95" s="31"/>
      <c r="FI95" s="31"/>
      <c r="FJ95" s="31"/>
      <c r="FK95" s="31"/>
      <c r="FL95" s="31"/>
      <c r="FM95" s="31"/>
      <c r="FN95" s="31"/>
      <c r="FO95" s="31"/>
      <c r="FP95" s="31"/>
      <c r="FQ95" s="31"/>
      <c r="FR95" s="31"/>
      <c r="FS95" s="31"/>
      <c r="FT95" s="31"/>
      <c r="FU95" s="31"/>
      <c r="FV95" s="31"/>
      <c r="FW95" s="31"/>
      <c r="FX95" s="31"/>
      <c r="FY95" s="31"/>
      <c r="FZ95" s="31"/>
      <c r="GA95" s="31"/>
      <c r="GB95" s="31"/>
      <c r="GC95" s="31"/>
      <c r="GD95" s="31"/>
      <c r="GE95" s="31"/>
      <c r="GF95" s="31"/>
      <c r="GG95" s="31"/>
      <c r="GH95" s="31"/>
      <c r="GI95" s="31"/>
      <c r="GJ95" s="31"/>
      <c r="GK95" s="31"/>
      <c r="GL95" s="31"/>
      <c r="GM95" s="31"/>
      <c r="GN95" s="31"/>
      <c r="GO95" s="31"/>
      <c r="GP95" s="31"/>
      <c r="GQ95" s="31"/>
      <c r="GR95" s="31"/>
      <c r="GS95" s="31"/>
      <c r="GT95" s="31"/>
      <c r="GU95" s="31"/>
      <c r="GV95" s="31"/>
      <c r="GW95" s="31"/>
      <c r="GX95" s="31"/>
      <c r="GY95" s="31"/>
      <c r="GZ95" s="31"/>
      <c r="HA95" s="31"/>
      <c r="HB95" s="31"/>
      <c r="HC95" s="31"/>
      <c r="HD95" s="31"/>
      <c r="HE95" s="31"/>
      <c r="HF95" s="31"/>
      <c r="HG95" s="31"/>
      <c r="HH95" s="31"/>
      <c r="HI95" s="31"/>
      <c r="HJ95" s="31"/>
      <c r="HK95" s="31"/>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row>
    <row r="96" s="29" customFormat="1" ht="76" customHeight="1" spans="1:257">
      <c r="A96" s="51">
        <v>89</v>
      </c>
      <c r="B96" s="111" t="s">
        <v>1583</v>
      </c>
      <c r="C96" s="111" t="s">
        <v>27</v>
      </c>
      <c r="D96" s="111" t="s">
        <v>1489</v>
      </c>
      <c r="E96" s="114" t="s">
        <v>1584</v>
      </c>
      <c r="F96" s="71">
        <v>600</v>
      </c>
      <c r="G96" s="111" t="s">
        <v>1317</v>
      </c>
      <c r="H96" s="70" t="s">
        <v>1392</v>
      </c>
      <c r="I96" s="68" t="s">
        <v>307</v>
      </c>
      <c r="J96" s="68" t="s">
        <v>307</v>
      </c>
      <c r="K96" s="68" t="s">
        <v>307</v>
      </c>
      <c r="L96" s="68" t="s">
        <v>307</v>
      </c>
      <c r="M96" s="68" t="s">
        <v>307</v>
      </c>
      <c r="N96" s="111" t="s">
        <v>92</v>
      </c>
      <c r="O96" s="89"/>
      <c r="P96" s="90"/>
      <c r="Q96" s="92"/>
      <c r="R96" s="38"/>
      <c r="S96" s="40"/>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c r="DD96" s="92"/>
      <c r="DE96" s="92"/>
      <c r="DF96" s="92"/>
      <c r="DG96" s="92"/>
      <c r="DH96" s="92"/>
      <c r="DI96" s="92"/>
      <c r="DJ96" s="92"/>
      <c r="DK96" s="92"/>
      <c r="DL96" s="92"/>
      <c r="DM96" s="92"/>
      <c r="DN96" s="92"/>
      <c r="DO96" s="92"/>
      <c r="DP96" s="92"/>
      <c r="DQ96" s="92"/>
      <c r="DR96" s="92"/>
      <c r="DS96" s="92"/>
      <c r="DT96" s="92"/>
      <c r="DU96" s="92"/>
      <c r="DV96" s="92"/>
      <c r="DW96" s="92"/>
      <c r="DX96" s="92"/>
      <c r="DY96" s="92"/>
      <c r="DZ96" s="92"/>
      <c r="EA96" s="92"/>
      <c r="EB96" s="92"/>
      <c r="EC96" s="92"/>
      <c r="ED96" s="92"/>
      <c r="EE96" s="92"/>
      <c r="EF96" s="92"/>
      <c r="EG96" s="92"/>
      <c r="EH96" s="92"/>
      <c r="EI96" s="92"/>
      <c r="EJ96" s="92"/>
      <c r="EK96" s="92"/>
      <c r="EL96" s="92"/>
      <c r="EM96" s="92"/>
      <c r="EN96" s="92"/>
      <c r="EO96" s="92"/>
      <c r="EP96" s="92"/>
      <c r="EQ96" s="92"/>
      <c r="ER96" s="92"/>
      <c r="ES96" s="92"/>
      <c r="ET96" s="92"/>
      <c r="EU96" s="92"/>
      <c r="EV96" s="92"/>
      <c r="EW96" s="92"/>
      <c r="EX96" s="92"/>
      <c r="EY96" s="92"/>
      <c r="EZ96" s="92"/>
      <c r="FA96" s="92"/>
      <c r="FB96" s="92"/>
      <c r="FC96" s="92"/>
      <c r="FD96" s="92"/>
      <c r="FE96" s="92"/>
      <c r="FF96" s="92"/>
      <c r="FG96" s="92"/>
      <c r="FH96" s="92"/>
      <c r="FI96" s="92"/>
      <c r="FJ96" s="92"/>
      <c r="FK96" s="92"/>
      <c r="FL96" s="92"/>
      <c r="FM96" s="92"/>
      <c r="FN96" s="92"/>
      <c r="FO96" s="92"/>
      <c r="FP96" s="92"/>
      <c r="FQ96" s="92"/>
      <c r="FR96" s="92"/>
      <c r="FS96" s="92"/>
      <c r="FT96" s="92"/>
      <c r="FU96" s="92"/>
      <c r="FV96" s="92"/>
      <c r="FW96" s="92"/>
      <c r="FX96" s="92"/>
      <c r="FY96" s="92"/>
      <c r="FZ96" s="92"/>
      <c r="GA96" s="92"/>
      <c r="GB96" s="92"/>
      <c r="GC96" s="92"/>
      <c r="GD96" s="92"/>
      <c r="GE96" s="92"/>
      <c r="GF96" s="92"/>
      <c r="GG96" s="92"/>
      <c r="GH96" s="92"/>
      <c r="GI96" s="92"/>
      <c r="GJ96" s="92"/>
      <c r="GK96" s="92"/>
      <c r="GL96" s="92"/>
      <c r="GM96" s="92"/>
      <c r="GN96" s="92"/>
      <c r="GO96" s="92"/>
      <c r="GP96" s="92"/>
      <c r="GQ96" s="92"/>
      <c r="GR96" s="92"/>
      <c r="GS96" s="92"/>
      <c r="GT96" s="92"/>
      <c r="GU96" s="92"/>
      <c r="GV96" s="92"/>
      <c r="GW96" s="92"/>
      <c r="GX96" s="92"/>
      <c r="GY96" s="92"/>
      <c r="GZ96" s="92"/>
      <c r="HA96" s="92"/>
      <c r="HB96" s="92"/>
      <c r="HC96" s="92"/>
      <c r="HD96" s="92"/>
      <c r="HE96" s="92"/>
      <c r="HF96" s="92"/>
      <c r="HG96" s="92"/>
      <c r="HH96" s="92"/>
      <c r="HI96" s="92"/>
      <c r="HJ96" s="92"/>
      <c r="HK96" s="92"/>
      <c r="HL96" s="92"/>
      <c r="HM96" s="92"/>
      <c r="HN96" s="92"/>
      <c r="HO96" s="92"/>
      <c r="HP96" s="92"/>
      <c r="HQ96" s="92"/>
      <c r="HR96" s="92"/>
      <c r="HS96" s="92"/>
      <c r="HT96" s="92"/>
      <c r="HU96" s="92"/>
      <c r="HV96" s="92"/>
      <c r="HW96" s="92"/>
      <c r="HX96" s="92"/>
      <c r="HY96" s="92"/>
      <c r="HZ96" s="92"/>
      <c r="IA96" s="92"/>
      <c r="IB96" s="92"/>
      <c r="IC96" s="92"/>
      <c r="ID96" s="92"/>
      <c r="IE96" s="92"/>
      <c r="IF96" s="92"/>
      <c r="IG96" s="92"/>
      <c r="IH96" s="92"/>
      <c r="II96" s="92"/>
      <c r="IJ96" s="92"/>
      <c r="IK96" s="92"/>
      <c r="IL96" s="92"/>
      <c r="IM96" s="92"/>
      <c r="IN96" s="92"/>
      <c r="IO96" s="92"/>
      <c r="IP96" s="92"/>
      <c r="IQ96" s="92"/>
      <c r="IR96" s="92"/>
      <c r="IS96" s="92"/>
      <c r="IT96" s="92"/>
      <c r="IU96" s="92"/>
      <c r="IV96" s="92"/>
      <c r="IW96" s="92"/>
    </row>
    <row r="97" s="29" customFormat="1" ht="72" customHeight="1" spans="1:251">
      <c r="A97" s="51">
        <v>90</v>
      </c>
      <c r="B97" s="78" t="s">
        <v>1585</v>
      </c>
      <c r="C97" s="111" t="s">
        <v>27</v>
      </c>
      <c r="D97" s="111" t="s">
        <v>142</v>
      </c>
      <c r="E97" s="116" t="s">
        <v>1586</v>
      </c>
      <c r="F97" s="71">
        <v>600</v>
      </c>
      <c r="G97" s="111" t="s">
        <v>1358</v>
      </c>
      <c r="H97" s="70" t="s">
        <v>1392</v>
      </c>
      <c r="I97" s="68" t="s">
        <v>307</v>
      </c>
      <c r="J97" s="68" t="s">
        <v>307</v>
      </c>
      <c r="K97" s="68" t="s">
        <v>307</v>
      </c>
      <c r="L97" s="68" t="s">
        <v>307</v>
      </c>
      <c r="M97" s="68" t="s">
        <v>307</v>
      </c>
      <c r="N97" s="111" t="s">
        <v>92</v>
      </c>
      <c r="O97" s="89"/>
      <c r="P97" s="90"/>
      <c r="Q97" s="31"/>
      <c r="R97" s="38"/>
      <c r="S97" s="40"/>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row>
    <row r="98" s="29" customFormat="1" ht="55" customHeight="1" spans="1:251">
      <c r="A98" s="51">
        <v>91</v>
      </c>
      <c r="B98" s="111" t="s">
        <v>1587</v>
      </c>
      <c r="C98" s="111" t="s">
        <v>27</v>
      </c>
      <c r="D98" s="111" t="s">
        <v>1588</v>
      </c>
      <c r="E98" s="115" t="s">
        <v>1589</v>
      </c>
      <c r="F98" s="71">
        <v>400</v>
      </c>
      <c r="G98" s="111" t="s">
        <v>1358</v>
      </c>
      <c r="H98" s="70" t="s">
        <v>1392</v>
      </c>
      <c r="I98" s="68" t="s">
        <v>307</v>
      </c>
      <c r="J98" s="68" t="s">
        <v>307</v>
      </c>
      <c r="K98" s="68" t="s">
        <v>307</v>
      </c>
      <c r="L98" s="68" t="s">
        <v>307</v>
      </c>
      <c r="M98" s="68" t="s">
        <v>307</v>
      </c>
      <c r="N98" s="111" t="s">
        <v>92</v>
      </c>
      <c r="O98" s="89"/>
      <c r="P98" s="90"/>
      <c r="Q98" s="31"/>
      <c r="R98" s="38"/>
      <c r="S98" s="40"/>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row>
    <row r="99" s="27" customFormat="1" ht="75" customHeight="1" spans="1:251">
      <c r="A99" s="51">
        <v>92</v>
      </c>
      <c r="B99" s="55" t="s">
        <v>1590</v>
      </c>
      <c r="C99" s="55" t="s">
        <v>27</v>
      </c>
      <c r="D99" s="55" t="s">
        <v>1489</v>
      </c>
      <c r="E99" s="77" t="s">
        <v>1591</v>
      </c>
      <c r="F99" s="71">
        <v>800</v>
      </c>
      <c r="G99" s="55" t="s">
        <v>1592</v>
      </c>
      <c r="H99" s="70" t="s">
        <v>1392</v>
      </c>
      <c r="I99" s="68" t="s">
        <v>307</v>
      </c>
      <c r="J99" s="68" t="s">
        <v>307</v>
      </c>
      <c r="K99" s="68" t="s">
        <v>307</v>
      </c>
      <c r="L99" s="68" t="s">
        <v>307</v>
      </c>
      <c r="M99" s="68" t="s">
        <v>307</v>
      </c>
      <c r="N99" s="111" t="s">
        <v>92</v>
      </c>
      <c r="O99" s="89"/>
      <c r="P99" s="39"/>
      <c r="Q99" s="40"/>
      <c r="R99" s="38"/>
      <c r="S99" s="40"/>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c r="EI99" s="41"/>
      <c r="EJ99" s="41"/>
      <c r="EK99" s="41"/>
      <c r="EL99" s="41"/>
      <c r="EM99" s="41"/>
      <c r="EN99" s="41"/>
      <c r="EO99" s="41"/>
      <c r="EP99" s="41"/>
      <c r="EQ99" s="41"/>
      <c r="ER99" s="41"/>
      <c r="ES99" s="41"/>
      <c r="ET99" s="41"/>
      <c r="EU99" s="41"/>
      <c r="EV99" s="41"/>
      <c r="EW99" s="41"/>
      <c r="EX99" s="41"/>
      <c r="EY99" s="41"/>
      <c r="EZ99" s="41"/>
      <c r="FA99" s="41"/>
      <c r="FB99" s="41"/>
      <c r="FC99" s="41"/>
      <c r="FD99" s="41"/>
      <c r="FE99" s="41"/>
      <c r="FF99" s="41"/>
      <c r="FG99" s="41"/>
      <c r="FH99" s="41"/>
      <c r="FI99" s="41"/>
      <c r="FJ99" s="41"/>
      <c r="FK99" s="41"/>
      <c r="FL99" s="41"/>
      <c r="FM99" s="41"/>
      <c r="FN99" s="41"/>
      <c r="FO99" s="41"/>
      <c r="FP99" s="41"/>
      <c r="FQ99" s="41"/>
      <c r="FR99" s="41"/>
      <c r="FS99" s="41"/>
      <c r="FT99" s="41"/>
      <c r="FU99" s="41"/>
      <c r="FV99" s="41"/>
      <c r="FW99" s="41"/>
      <c r="FX99" s="41"/>
      <c r="FY99" s="41"/>
      <c r="FZ99" s="41"/>
      <c r="GA99" s="41"/>
      <c r="GB99" s="41"/>
      <c r="GC99" s="41"/>
      <c r="GD99" s="41"/>
      <c r="GE99" s="41"/>
      <c r="GF99" s="41"/>
      <c r="GG99" s="41"/>
      <c r="GH99" s="41"/>
      <c r="GI99" s="41"/>
      <c r="GJ99" s="41"/>
      <c r="GK99" s="41"/>
      <c r="GL99" s="41"/>
      <c r="GM99" s="41"/>
      <c r="GN99" s="41"/>
      <c r="GO99" s="41"/>
      <c r="GP99" s="41"/>
      <c r="GQ99" s="41"/>
      <c r="GR99" s="41"/>
      <c r="GS99" s="41"/>
      <c r="GT99" s="41"/>
      <c r="GU99" s="41"/>
      <c r="GV99" s="41"/>
      <c r="GW99" s="41"/>
      <c r="GX99" s="41"/>
      <c r="GY99" s="41"/>
      <c r="GZ99" s="41"/>
      <c r="HA99" s="41"/>
      <c r="HB99" s="41"/>
      <c r="HC99" s="41"/>
      <c r="HD99" s="41"/>
      <c r="HE99" s="41"/>
      <c r="HF99" s="41"/>
      <c r="HG99" s="41"/>
      <c r="HH99" s="41"/>
      <c r="HI99" s="41"/>
      <c r="HJ99" s="41"/>
      <c r="HK99" s="41"/>
      <c r="HL99" s="41"/>
      <c r="HM99" s="41"/>
      <c r="HN99" s="41"/>
      <c r="HO99" s="41"/>
      <c r="HP99" s="41"/>
      <c r="HQ99" s="41"/>
      <c r="HR99" s="41"/>
      <c r="HS99" s="41"/>
      <c r="HT99" s="41"/>
      <c r="HU99" s="41"/>
      <c r="HV99" s="41"/>
      <c r="HW99" s="41"/>
      <c r="HX99" s="41"/>
      <c r="HY99" s="41"/>
      <c r="HZ99" s="41"/>
      <c r="IA99" s="41"/>
      <c r="IB99" s="41"/>
      <c r="IC99" s="41"/>
      <c r="ID99" s="41"/>
      <c r="IE99" s="41"/>
      <c r="IF99" s="41"/>
      <c r="IG99" s="41"/>
      <c r="IH99" s="41"/>
      <c r="II99" s="41"/>
      <c r="IJ99" s="41"/>
      <c r="IK99" s="41"/>
      <c r="IL99" s="41"/>
      <c r="IM99" s="41"/>
      <c r="IN99" s="41"/>
      <c r="IO99" s="41"/>
      <c r="IP99" s="41"/>
      <c r="IQ99" s="41"/>
    </row>
    <row r="100" s="31" customFormat="1" ht="107" customHeight="1" spans="1:257">
      <c r="A100" s="51">
        <v>93</v>
      </c>
      <c r="B100" s="54" t="s">
        <v>1593</v>
      </c>
      <c r="C100" s="55" t="s">
        <v>28</v>
      </c>
      <c r="D100" s="77" t="s">
        <v>137</v>
      </c>
      <c r="E100" s="69" t="s">
        <v>1594</v>
      </c>
      <c r="F100" s="71">
        <v>3500</v>
      </c>
      <c r="G100" s="54" t="s">
        <v>1204</v>
      </c>
      <c r="H100" s="70" t="s">
        <v>1392</v>
      </c>
      <c r="I100" s="68" t="s">
        <v>307</v>
      </c>
      <c r="J100" s="68" t="s">
        <v>307</v>
      </c>
      <c r="K100" s="68" t="s">
        <v>307</v>
      </c>
      <c r="L100" s="68" t="s">
        <v>307</v>
      </c>
      <c r="M100" s="68" t="s">
        <v>307</v>
      </c>
      <c r="N100" s="121" t="s">
        <v>92</v>
      </c>
      <c r="O100" s="89"/>
      <c r="P100" s="90"/>
      <c r="Q100" s="125"/>
      <c r="R100" s="38"/>
      <c r="S100" s="40"/>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c r="EM100" s="125"/>
      <c r="EN100" s="125"/>
      <c r="EO100" s="125"/>
      <c r="EP100" s="125"/>
      <c r="EQ100" s="125"/>
      <c r="ER100" s="125"/>
      <c r="ES100" s="125"/>
      <c r="ET100" s="125"/>
      <c r="EU100" s="125"/>
      <c r="EV100" s="125"/>
      <c r="EW100" s="125"/>
      <c r="EX100" s="125"/>
      <c r="EY100" s="125"/>
      <c r="EZ100" s="125"/>
      <c r="FA100" s="125"/>
      <c r="FB100" s="125"/>
      <c r="FC100" s="125"/>
      <c r="FD100" s="125"/>
      <c r="FE100" s="125"/>
      <c r="FF100" s="125"/>
      <c r="FG100" s="125"/>
      <c r="FH100" s="125"/>
      <c r="FI100" s="125"/>
      <c r="FJ100" s="125"/>
      <c r="FK100" s="125"/>
      <c r="FL100" s="125"/>
      <c r="FM100" s="125"/>
      <c r="FN100" s="125"/>
      <c r="FO100" s="125"/>
      <c r="FP100" s="125"/>
      <c r="FQ100" s="125"/>
      <c r="FR100" s="125"/>
      <c r="FS100" s="125"/>
      <c r="FT100" s="125"/>
      <c r="FU100" s="125"/>
      <c r="FV100" s="125"/>
      <c r="FW100" s="125"/>
      <c r="FX100" s="125"/>
      <c r="FY100" s="125"/>
      <c r="FZ100" s="125"/>
      <c r="GA100" s="125"/>
      <c r="GB100" s="125"/>
      <c r="GC100" s="125"/>
      <c r="GD100" s="125"/>
      <c r="GE100" s="125"/>
      <c r="GF100" s="125"/>
      <c r="GG100" s="125"/>
      <c r="GH100" s="125"/>
      <c r="GI100" s="125"/>
      <c r="GJ100" s="125"/>
      <c r="GK100" s="125"/>
      <c r="GL100" s="125"/>
      <c r="GM100" s="125"/>
      <c r="GN100" s="125"/>
      <c r="GO100" s="125"/>
      <c r="GP100" s="125"/>
      <c r="GQ100" s="125"/>
      <c r="GR100" s="125"/>
      <c r="GS100" s="125"/>
      <c r="GT100" s="125"/>
      <c r="GU100" s="125"/>
      <c r="GV100" s="125"/>
      <c r="GW100" s="125"/>
      <c r="GX100" s="125"/>
      <c r="GY100" s="125"/>
      <c r="GZ100" s="125"/>
      <c r="HA100" s="125"/>
      <c r="HB100" s="125"/>
      <c r="HC100" s="125"/>
      <c r="HD100" s="125"/>
      <c r="HE100" s="125"/>
      <c r="HF100" s="125"/>
      <c r="HG100" s="125"/>
      <c r="HH100" s="125"/>
      <c r="HI100" s="125"/>
      <c r="HJ100" s="125"/>
      <c r="HK100" s="125"/>
      <c r="HL100" s="125"/>
      <c r="HM100" s="125"/>
      <c r="HN100" s="125"/>
      <c r="HO100" s="125"/>
      <c r="HP100" s="125"/>
      <c r="HQ100" s="125"/>
      <c r="HR100" s="125"/>
      <c r="HS100" s="125"/>
      <c r="HT100" s="125"/>
      <c r="HU100" s="125"/>
      <c r="HV100" s="125"/>
      <c r="HW100" s="125"/>
      <c r="HX100" s="125"/>
      <c r="HY100" s="125"/>
      <c r="HZ100" s="125"/>
      <c r="IA100" s="125"/>
      <c r="IB100" s="125"/>
      <c r="IC100" s="125"/>
      <c r="ID100" s="125"/>
      <c r="IE100" s="125"/>
      <c r="IF100" s="125"/>
      <c r="IG100" s="125"/>
      <c r="IH100" s="125"/>
      <c r="II100" s="125"/>
      <c r="IJ100" s="125"/>
      <c r="IK100" s="125"/>
      <c r="IL100" s="125"/>
      <c r="IM100" s="125"/>
      <c r="IN100" s="125"/>
      <c r="IO100" s="125"/>
      <c r="IP100" s="125"/>
      <c r="IQ100" s="125"/>
      <c r="IR100" s="125"/>
      <c r="IS100" s="125"/>
      <c r="IT100" s="29"/>
      <c r="IU100" s="29"/>
      <c r="IV100" s="29"/>
      <c r="IW100" s="29"/>
    </row>
    <row r="101" s="30" customFormat="1" ht="54" customHeight="1" spans="1:251">
      <c r="A101" s="51">
        <v>94</v>
      </c>
      <c r="B101" s="52" t="s">
        <v>1595</v>
      </c>
      <c r="C101" s="55" t="s">
        <v>28</v>
      </c>
      <c r="D101" s="52" t="s">
        <v>1489</v>
      </c>
      <c r="E101" s="69" t="s">
        <v>1596</v>
      </c>
      <c r="F101" s="71">
        <v>550</v>
      </c>
      <c r="G101" s="52" t="s">
        <v>1317</v>
      </c>
      <c r="H101" s="70" t="s">
        <v>1392</v>
      </c>
      <c r="I101" s="68" t="s">
        <v>307</v>
      </c>
      <c r="J101" s="68" t="s">
        <v>307</v>
      </c>
      <c r="K101" s="68" t="s">
        <v>307</v>
      </c>
      <c r="L101" s="68" t="s">
        <v>307</v>
      </c>
      <c r="M101" s="68" t="s">
        <v>307</v>
      </c>
      <c r="N101" s="88" t="s">
        <v>60</v>
      </c>
      <c r="O101" s="89"/>
      <c r="P101" s="122"/>
      <c r="Q101" s="126"/>
      <c r="R101" s="38"/>
      <c r="S101" s="40"/>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7"/>
      <c r="FU101" s="127"/>
      <c r="FV101" s="127"/>
      <c r="FW101" s="127"/>
      <c r="FX101" s="127"/>
      <c r="FY101" s="127"/>
      <c r="FZ101" s="127"/>
      <c r="GA101" s="127"/>
      <c r="GB101" s="127"/>
      <c r="GC101" s="127"/>
      <c r="GD101" s="127"/>
      <c r="GE101" s="127"/>
      <c r="GF101" s="127"/>
      <c r="GG101" s="127"/>
      <c r="GH101" s="127"/>
      <c r="GI101" s="127"/>
      <c r="GJ101" s="127"/>
      <c r="GK101" s="127"/>
      <c r="GL101" s="127"/>
      <c r="GM101" s="127"/>
      <c r="GN101" s="127"/>
      <c r="GO101" s="127"/>
      <c r="GP101" s="127"/>
      <c r="GQ101" s="127"/>
      <c r="GR101" s="127"/>
      <c r="GS101" s="127"/>
      <c r="GT101" s="127"/>
      <c r="GU101" s="127"/>
      <c r="GV101" s="127"/>
      <c r="GW101" s="127"/>
      <c r="GX101" s="127"/>
      <c r="GY101" s="127"/>
      <c r="GZ101" s="127"/>
      <c r="HA101" s="127"/>
      <c r="HB101" s="127"/>
      <c r="HC101" s="127"/>
      <c r="HD101" s="127"/>
      <c r="HE101" s="127"/>
      <c r="HF101" s="127"/>
      <c r="HG101" s="127"/>
      <c r="HH101" s="127"/>
      <c r="HI101" s="127"/>
      <c r="HJ101" s="127"/>
      <c r="HK101" s="127"/>
      <c r="HL101" s="127"/>
      <c r="HM101" s="127"/>
      <c r="HN101" s="127"/>
      <c r="HO101" s="127"/>
      <c r="HP101" s="127"/>
      <c r="HQ101" s="127"/>
      <c r="HR101" s="127"/>
      <c r="HS101" s="127"/>
      <c r="HT101" s="127"/>
      <c r="HU101" s="127"/>
      <c r="HV101" s="127"/>
      <c r="HW101" s="127"/>
      <c r="HX101" s="127"/>
      <c r="HY101" s="127"/>
      <c r="HZ101" s="127"/>
      <c r="IA101" s="127"/>
      <c r="IB101" s="127"/>
      <c r="IC101" s="127"/>
      <c r="ID101" s="127"/>
      <c r="IE101" s="127"/>
      <c r="IF101" s="127"/>
      <c r="IG101" s="127"/>
      <c r="IH101" s="127"/>
      <c r="II101" s="127"/>
      <c r="IJ101" s="127"/>
      <c r="IK101" s="127"/>
      <c r="IL101" s="127"/>
      <c r="IM101" s="127"/>
      <c r="IN101" s="127"/>
      <c r="IO101" s="127"/>
      <c r="IP101" s="127"/>
      <c r="IQ101" s="127"/>
    </row>
    <row r="102" s="28" customFormat="1" ht="163" customHeight="1" spans="1:251">
      <c r="A102" s="51">
        <v>95</v>
      </c>
      <c r="B102" s="55" t="s">
        <v>1597</v>
      </c>
      <c r="C102" s="55" t="s">
        <v>28</v>
      </c>
      <c r="D102" s="55" t="s">
        <v>1598</v>
      </c>
      <c r="E102" s="77" t="s">
        <v>1599</v>
      </c>
      <c r="F102" s="71">
        <v>1500</v>
      </c>
      <c r="G102" s="55" t="s">
        <v>1317</v>
      </c>
      <c r="H102" s="70" t="s">
        <v>1392</v>
      </c>
      <c r="I102" s="68" t="s">
        <v>307</v>
      </c>
      <c r="J102" s="68" t="s">
        <v>307</v>
      </c>
      <c r="K102" s="68" t="s">
        <v>307</v>
      </c>
      <c r="L102" s="68" t="s">
        <v>307</v>
      </c>
      <c r="M102" s="68" t="s">
        <v>307</v>
      </c>
      <c r="N102" s="102" t="s">
        <v>104</v>
      </c>
      <c r="O102" s="118"/>
      <c r="P102" s="123"/>
      <c r="Q102" s="128"/>
      <c r="R102" s="38"/>
      <c r="S102" s="40"/>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129"/>
      <c r="GC102" s="129"/>
      <c r="GD102" s="129"/>
      <c r="GE102" s="129"/>
      <c r="GF102" s="129"/>
      <c r="GG102" s="129"/>
      <c r="GH102" s="129"/>
      <c r="GI102" s="129"/>
      <c r="GJ102" s="129"/>
      <c r="GK102" s="129"/>
      <c r="GL102" s="129"/>
      <c r="GM102" s="129"/>
      <c r="GN102" s="129"/>
      <c r="GO102" s="129"/>
      <c r="GP102" s="129"/>
      <c r="GQ102" s="129"/>
      <c r="GR102" s="129"/>
      <c r="GS102" s="129"/>
      <c r="GT102" s="129"/>
      <c r="GU102" s="129"/>
      <c r="GV102" s="129"/>
      <c r="GW102" s="129"/>
      <c r="GX102" s="129"/>
      <c r="GY102" s="129"/>
      <c r="GZ102" s="129"/>
      <c r="HA102" s="129"/>
      <c r="HB102" s="129"/>
      <c r="HC102" s="129"/>
      <c r="HD102" s="129"/>
      <c r="HE102" s="129"/>
      <c r="HF102" s="129"/>
      <c r="HG102" s="129"/>
      <c r="HH102" s="129"/>
      <c r="HI102" s="129"/>
      <c r="HJ102" s="129"/>
      <c r="HK102" s="129"/>
      <c r="HL102" s="129"/>
      <c r="HM102" s="129"/>
      <c r="HN102" s="129"/>
      <c r="HO102" s="129"/>
      <c r="HP102" s="129"/>
      <c r="HQ102" s="129"/>
      <c r="HR102" s="129"/>
      <c r="HS102" s="129"/>
      <c r="HT102" s="129"/>
      <c r="HU102" s="129"/>
      <c r="HV102" s="129"/>
      <c r="HW102" s="129"/>
      <c r="HX102" s="129"/>
      <c r="HY102" s="129"/>
      <c r="HZ102" s="129"/>
      <c r="IA102" s="129"/>
      <c r="IB102" s="129"/>
      <c r="IC102" s="129"/>
      <c r="ID102" s="129"/>
      <c r="IE102" s="129"/>
      <c r="IF102" s="129"/>
      <c r="IG102" s="129"/>
      <c r="IH102" s="129"/>
      <c r="II102" s="129"/>
      <c r="IJ102" s="129"/>
      <c r="IK102" s="129"/>
      <c r="IL102" s="129"/>
      <c r="IM102" s="129"/>
      <c r="IN102" s="129"/>
      <c r="IO102" s="129"/>
      <c r="IP102" s="129"/>
      <c r="IQ102" s="129"/>
    </row>
    <row r="103" s="28" customFormat="1" ht="171" customHeight="1" spans="1:251">
      <c r="A103" s="51">
        <v>96</v>
      </c>
      <c r="B103" s="55" t="s">
        <v>1600</v>
      </c>
      <c r="C103" s="55" t="s">
        <v>28</v>
      </c>
      <c r="D103" s="55" t="s">
        <v>1598</v>
      </c>
      <c r="E103" s="77" t="s">
        <v>1601</v>
      </c>
      <c r="F103" s="71">
        <v>1500</v>
      </c>
      <c r="G103" s="55" t="s">
        <v>1317</v>
      </c>
      <c r="H103" s="70" t="s">
        <v>1313</v>
      </c>
      <c r="I103" s="68" t="s">
        <v>307</v>
      </c>
      <c r="J103" s="68" t="s">
        <v>307</v>
      </c>
      <c r="K103" s="68" t="s">
        <v>307</v>
      </c>
      <c r="L103" s="68" t="s">
        <v>307</v>
      </c>
      <c r="M103" s="68" t="s">
        <v>307</v>
      </c>
      <c r="N103" s="102" t="s">
        <v>104</v>
      </c>
      <c r="O103" s="118"/>
      <c r="P103" s="123"/>
      <c r="Q103" s="129"/>
      <c r="R103" s="38"/>
      <c r="S103" s="40"/>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129"/>
      <c r="GC103" s="129"/>
      <c r="GD103" s="129"/>
      <c r="GE103" s="129"/>
      <c r="GF103" s="129"/>
      <c r="GG103" s="129"/>
      <c r="GH103" s="129"/>
      <c r="GI103" s="129"/>
      <c r="GJ103" s="129"/>
      <c r="GK103" s="129"/>
      <c r="GL103" s="129"/>
      <c r="GM103" s="129"/>
      <c r="GN103" s="129"/>
      <c r="GO103" s="129"/>
      <c r="GP103" s="129"/>
      <c r="GQ103" s="129"/>
      <c r="GR103" s="129"/>
      <c r="GS103" s="129"/>
      <c r="GT103" s="129"/>
      <c r="GU103" s="129"/>
      <c r="GV103" s="129"/>
      <c r="GW103" s="129"/>
      <c r="GX103" s="129"/>
      <c r="GY103" s="129"/>
      <c r="GZ103" s="129"/>
      <c r="HA103" s="129"/>
      <c r="HB103" s="129"/>
      <c r="HC103" s="129"/>
      <c r="HD103" s="129"/>
      <c r="HE103" s="129"/>
      <c r="HF103" s="129"/>
      <c r="HG103" s="129"/>
      <c r="HH103" s="129"/>
      <c r="HI103" s="129"/>
      <c r="HJ103" s="129"/>
      <c r="HK103" s="129"/>
      <c r="HL103" s="129"/>
      <c r="HM103" s="129"/>
      <c r="HN103" s="129"/>
      <c r="HO103" s="129"/>
      <c r="HP103" s="129"/>
      <c r="HQ103" s="129"/>
      <c r="HR103" s="129"/>
      <c r="HS103" s="129"/>
      <c r="HT103" s="129"/>
      <c r="HU103" s="129"/>
      <c r="HV103" s="129"/>
      <c r="HW103" s="129"/>
      <c r="HX103" s="129"/>
      <c r="HY103" s="129"/>
      <c r="HZ103" s="129"/>
      <c r="IA103" s="129"/>
      <c r="IB103" s="129"/>
      <c r="IC103" s="129"/>
      <c r="ID103" s="129"/>
      <c r="IE103" s="129"/>
      <c r="IF103" s="129"/>
      <c r="IG103" s="129"/>
      <c r="IH103" s="129"/>
      <c r="II103" s="129"/>
      <c r="IJ103" s="129"/>
      <c r="IK103" s="129"/>
      <c r="IL103" s="129"/>
      <c r="IM103" s="129"/>
      <c r="IN103" s="129"/>
      <c r="IO103" s="129"/>
      <c r="IP103" s="129"/>
      <c r="IQ103" s="129"/>
    </row>
    <row r="104" s="31" customFormat="1" ht="107" customHeight="1" spans="1:257">
      <c r="A104" s="51">
        <v>97</v>
      </c>
      <c r="B104" s="55" t="s">
        <v>1602</v>
      </c>
      <c r="C104" s="55" t="s">
        <v>32</v>
      </c>
      <c r="D104" s="55" t="s">
        <v>32</v>
      </c>
      <c r="E104" s="77" t="s">
        <v>1603</v>
      </c>
      <c r="F104" s="71">
        <v>1850</v>
      </c>
      <c r="G104" s="78" t="s">
        <v>1317</v>
      </c>
      <c r="H104" s="70" t="s">
        <v>1392</v>
      </c>
      <c r="I104" s="68" t="s">
        <v>307</v>
      </c>
      <c r="J104" s="68" t="s">
        <v>307</v>
      </c>
      <c r="K104" s="68" t="s">
        <v>307</v>
      </c>
      <c r="L104" s="68" t="s">
        <v>307</v>
      </c>
      <c r="M104" s="68" t="s">
        <v>307</v>
      </c>
      <c r="N104" s="91" t="s">
        <v>104</v>
      </c>
      <c r="O104" s="89"/>
      <c r="P104" s="90"/>
      <c r="R104" s="38"/>
      <c r="S104" s="40"/>
      <c r="IR104" s="29"/>
      <c r="IS104" s="29"/>
      <c r="IT104" s="29"/>
      <c r="IU104" s="29"/>
      <c r="IV104" s="29"/>
      <c r="IW104" s="29"/>
    </row>
    <row r="105" s="31" customFormat="1" ht="80" customHeight="1" spans="1:257">
      <c r="A105" s="51">
        <v>98</v>
      </c>
      <c r="B105" s="55" t="s">
        <v>1604</v>
      </c>
      <c r="C105" s="55" t="s">
        <v>32</v>
      </c>
      <c r="D105" s="55" t="s">
        <v>32</v>
      </c>
      <c r="E105" s="77" t="s">
        <v>1605</v>
      </c>
      <c r="F105" s="71">
        <v>758.65</v>
      </c>
      <c r="G105" s="78" t="s">
        <v>1317</v>
      </c>
      <c r="H105" s="70" t="s">
        <v>1392</v>
      </c>
      <c r="I105" s="68" t="s">
        <v>307</v>
      </c>
      <c r="J105" s="68" t="s">
        <v>307</v>
      </c>
      <c r="K105" s="68" t="s">
        <v>307</v>
      </c>
      <c r="L105" s="68" t="s">
        <v>307</v>
      </c>
      <c r="M105" s="68" t="s">
        <v>307</v>
      </c>
      <c r="N105" s="91" t="s">
        <v>104</v>
      </c>
      <c r="O105" s="89"/>
      <c r="P105" s="90"/>
      <c r="R105" s="38"/>
      <c r="S105" s="40"/>
      <c r="IR105" s="29"/>
      <c r="IS105" s="29"/>
      <c r="IT105" s="29"/>
      <c r="IU105" s="29"/>
      <c r="IV105" s="29"/>
      <c r="IW105" s="29"/>
    </row>
    <row r="106" s="24" customFormat="1" ht="93" customHeight="1" spans="1:257">
      <c r="A106" s="51">
        <v>99</v>
      </c>
      <c r="B106" s="55" t="s">
        <v>1606</v>
      </c>
      <c r="C106" s="55" t="s">
        <v>32</v>
      </c>
      <c r="D106" s="55" t="s">
        <v>32</v>
      </c>
      <c r="E106" s="77" t="s">
        <v>1607</v>
      </c>
      <c r="F106" s="71">
        <v>382.81</v>
      </c>
      <c r="G106" s="78" t="s">
        <v>1317</v>
      </c>
      <c r="H106" s="70" t="s">
        <v>1392</v>
      </c>
      <c r="I106" s="68" t="s">
        <v>307</v>
      </c>
      <c r="J106" s="68" t="s">
        <v>307</v>
      </c>
      <c r="K106" s="68" t="s">
        <v>307</v>
      </c>
      <c r="L106" s="68" t="s">
        <v>307</v>
      </c>
      <c r="M106" s="68" t="s">
        <v>307</v>
      </c>
      <c r="N106" s="91" t="s">
        <v>104</v>
      </c>
      <c r="O106" s="89"/>
      <c r="P106" s="90"/>
      <c r="Q106" s="31"/>
      <c r="R106" s="38"/>
      <c r="S106" s="40"/>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1"/>
      <c r="FH106" s="31"/>
      <c r="FI106" s="31"/>
      <c r="FJ106" s="31"/>
      <c r="FK106" s="31"/>
      <c r="FL106" s="31"/>
      <c r="FM106" s="31"/>
      <c r="FN106" s="31"/>
      <c r="FO106" s="31"/>
      <c r="FP106" s="31"/>
      <c r="FQ106" s="31"/>
      <c r="FR106" s="31"/>
      <c r="FS106" s="31"/>
      <c r="FT106" s="31"/>
      <c r="FU106" s="31"/>
      <c r="FV106" s="31"/>
      <c r="FW106" s="31"/>
      <c r="FX106" s="31"/>
      <c r="FY106" s="31"/>
      <c r="FZ106" s="31"/>
      <c r="GA106" s="31"/>
      <c r="GB106" s="31"/>
      <c r="GC106" s="31"/>
      <c r="GD106" s="31"/>
      <c r="GE106" s="31"/>
      <c r="GF106" s="31"/>
      <c r="GG106" s="31"/>
      <c r="GH106" s="31"/>
      <c r="GI106" s="31"/>
      <c r="GJ106" s="31"/>
      <c r="GK106" s="31"/>
      <c r="GL106" s="31"/>
      <c r="GM106" s="31"/>
      <c r="GN106" s="31"/>
      <c r="GO106" s="31"/>
      <c r="GP106" s="31"/>
      <c r="GQ106" s="31"/>
      <c r="GR106" s="31"/>
      <c r="GS106" s="31"/>
      <c r="GT106" s="31"/>
      <c r="GU106" s="31"/>
      <c r="GV106" s="31"/>
      <c r="GW106" s="31"/>
      <c r="GX106" s="31"/>
      <c r="GY106" s="31"/>
      <c r="GZ106" s="31"/>
      <c r="HA106" s="31"/>
      <c r="HB106" s="31"/>
      <c r="HC106" s="31"/>
      <c r="HD106" s="31"/>
      <c r="HE106" s="31"/>
      <c r="HF106" s="31"/>
      <c r="HG106" s="31"/>
      <c r="HH106" s="31"/>
      <c r="HI106" s="31"/>
      <c r="HJ106" s="31"/>
      <c r="HK106" s="31"/>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29"/>
      <c r="IS106" s="29"/>
      <c r="IT106" s="29"/>
      <c r="IU106" s="29"/>
      <c r="IV106" s="29"/>
      <c r="IW106" s="29"/>
    </row>
    <row r="107" s="28" customFormat="1" ht="115" customHeight="1" spans="1:251">
      <c r="A107" s="51">
        <v>100</v>
      </c>
      <c r="B107" s="52" t="s">
        <v>1608</v>
      </c>
      <c r="C107" s="56" t="s">
        <v>29</v>
      </c>
      <c r="D107" s="52" t="s">
        <v>307</v>
      </c>
      <c r="E107" s="69" t="s">
        <v>1609</v>
      </c>
      <c r="F107" s="71">
        <v>9268</v>
      </c>
      <c r="G107" s="52" t="s">
        <v>1610</v>
      </c>
      <c r="H107" s="70" t="s">
        <v>1392</v>
      </c>
      <c r="I107" s="68" t="s">
        <v>307</v>
      </c>
      <c r="J107" s="68" t="s">
        <v>307</v>
      </c>
      <c r="K107" s="68" t="s">
        <v>307</v>
      </c>
      <c r="L107" s="68" t="s">
        <v>307</v>
      </c>
      <c r="M107" s="68" t="s">
        <v>307</v>
      </c>
      <c r="N107" s="88" t="s">
        <v>85</v>
      </c>
      <c r="O107" s="89"/>
      <c r="P107" s="90"/>
      <c r="Q107" s="31"/>
      <c r="R107" s="38"/>
      <c r="S107" s="40"/>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c r="ER107" s="31"/>
      <c r="ES107" s="31"/>
      <c r="ET107" s="31"/>
      <c r="EU107" s="31"/>
      <c r="EV107" s="31"/>
      <c r="EW107" s="31"/>
      <c r="EX107" s="31"/>
      <c r="EY107" s="31"/>
      <c r="EZ107" s="31"/>
      <c r="FA107" s="31"/>
      <c r="FB107" s="31"/>
      <c r="FC107" s="31"/>
      <c r="FD107" s="31"/>
      <c r="FE107" s="31"/>
      <c r="FF107" s="31"/>
      <c r="FG107" s="31"/>
      <c r="FH107" s="31"/>
      <c r="FI107" s="31"/>
      <c r="FJ107" s="31"/>
      <c r="FK107" s="31"/>
      <c r="FL107" s="31"/>
      <c r="FM107" s="31"/>
      <c r="FN107" s="31"/>
      <c r="FO107" s="31"/>
      <c r="FP107" s="31"/>
      <c r="FQ107" s="31"/>
      <c r="FR107" s="31"/>
      <c r="FS107" s="31"/>
      <c r="FT107" s="31"/>
      <c r="FU107" s="31"/>
      <c r="FV107" s="31"/>
      <c r="FW107" s="31"/>
      <c r="FX107" s="31"/>
      <c r="FY107" s="31"/>
      <c r="FZ107" s="31"/>
      <c r="GA107" s="31"/>
      <c r="GB107" s="31"/>
      <c r="GC107" s="31"/>
      <c r="GD107" s="31"/>
      <c r="GE107" s="31"/>
      <c r="GF107" s="31"/>
      <c r="GG107" s="31"/>
      <c r="GH107" s="31"/>
      <c r="GI107" s="31"/>
      <c r="GJ107" s="31"/>
      <c r="GK107" s="31"/>
      <c r="GL107" s="31"/>
      <c r="GM107" s="31"/>
      <c r="GN107" s="31"/>
      <c r="GO107" s="31"/>
      <c r="GP107" s="31"/>
      <c r="GQ107" s="31"/>
      <c r="GR107" s="31"/>
      <c r="GS107" s="31"/>
      <c r="GT107" s="31"/>
      <c r="GU107" s="31"/>
      <c r="GV107" s="31"/>
      <c r="GW107" s="31"/>
      <c r="GX107" s="31"/>
      <c r="GY107" s="31"/>
      <c r="GZ107" s="31"/>
      <c r="HA107" s="31"/>
      <c r="HB107" s="31"/>
      <c r="HC107" s="31"/>
      <c r="HD107" s="31"/>
      <c r="HE107" s="31"/>
      <c r="HF107" s="31"/>
      <c r="HG107" s="31"/>
      <c r="HH107" s="31"/>
      <c r="HI107" s="31"/>
      <c r="HJ107" s="31"/>
      <c r="HK107" s="31"/>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row>
    <row r="108" s="29" customFormat="1" ht="91" customHeight="1" spans="1:251">
      <c r="A108" s="51">
        <v>101</v>
      </c>
      <c r="B108" s="56" t="s">
        <v>1611</v>
      </c>
      <c r="C108" s="56" t="s">
        <v>29</v>
      </c>
      <c r="D108" s="58" t="s">
        <v>56</v>
      </c>
      <c r="E108" s="69" t="s">
        <v>1612</v>
      </c>
      <c r="F108" s="71">
        <v>600</v>
      </c>
      <c r="G108" s="56" t="s">
        <v>1317</v>
      </c>
      <c r="H108" s="70" t="s">
        <v>1392</v>
      </c>
      <c r="I108" s="68" t="s">
        <v>307</v>
      </c>
      <c r="J108" s="68" t="s">
        <v>307</v>
      </c>
      <c r="K108" s="68" t="s">
        <v>307</v>
      </c>
      <c r="L108" s="68" t="s">
        <v>307</v>
      </c>
      <c r="M108" s="68" t="s">
        <v>307</v>
      </c>
      <c r="N108" s="93" t="s">
        <v>85</v>
      </c>
      <c r="O108" s="89"/>
      <c r="P108" s="90"/>
      <c r="Q108" s="31"/>
      <c r="R108" s="38"/>
      <c r="S108" s="40"/>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row>
    <row r="109" s="27" customFormat="1" ht="79" customHeight="1" spans="1:251">
      <c r="A109" s="51">
        <v>102</v>
      </c>
      <c r="B109" s="112" t="s">
        <v>1613</v>
      </c>
      <c r="C109" s="113" t="s">
        <v>29</v>
      </c>
      <c r="D109" s="113" t="s">
        <v>1614</v>
      </c>
      <c r="E109" s="117" t="s">
        <v>1615</v>
      </c>
      <c r="F109" s="89">
        <v>500</v>
      </c>
      <c r="G109" s="113" t="s">
        <v>1317</v>
      </c>
      <c r="H109" s="89" t="s">
        <v>1392</v>
      </c>
      <c r="I109" s="68" t="s">
        <v>307</v>
      </c>
      <c r="J109" s="68" t="s">
        <v>307</v>
      </c>
      <c r="K109" s="68" t="s">
        <v>307</v>
      </c>
      <c r="L109" s="68" t="s">
        <v>307</v>
      </c>
      <c r="M109" s="68" t="s">
        <v>307</v>
      </c>
      <c r="N109" s="102" t="s">
        <v>85</v>
      </c>
      <c r="O109" s="124"/>
      <c r="P109" s="39"/>
      <c r="Q109" s="40" t="s">
        <v>915</v>
      </c>
      <c r="R109" s="38"/>
      <c r="S109" s="40"/>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1"/>
      <c r="GR109" s="41"/>
      <c r="GS109" s="41"/>
      <c r="GT109" s="41"/>
      <c r="GU109" s="41"/>
      <c r="GV109" s="41"/>
      <c r="GW109" s="41"/>
      <c r="GX109" s="41"/>
      <c r="GY109" s="41"/>
      <c r="GZ109" s="41"/>
      <c r="HA109" s="41"/>
      <c r="HB109" s="41"/>
      <c r="HC109" s="41"/>
      <c r="HD109" s="41"/>
      <c r="HE109" s="41"/>
      <c r="HF109" s="41"/>
      <c r="HG109" s="41"/>
      <c r="HH109" s="41"/>
      <c r="HI109" s="41"/>
      <c r="HJ109" s="41"/>
      <c r="HK109" s="41"/>
      <c r="HL109" s="41"/>
      <c r="HM109" s="41"/>
      <c r="HN109" s="41"/>
      <c r="HO109" s="41"/>
      <c r="HP109" s="41"/>
      <c r="HQ109" s="41"/>
      <c r="HR109" s="41"/>
      <c r="HS109" s="41"/>
      <c r="HT109" s="41"/>
      <c r="HU109" s="41"/>
      <c r="HV109" s="41"/>
      <c r="HW109" s="41"/>
      <c r="HX109" s="41"/>
      <c r="HY109" s="41"/>
      <c r="HZ109" s="41"/>
      <c r="IA109" s="41"/>
      <c r="IB109" s="41"/>
      <c r="IC109" s="41"/>
      <c r="ID109" s="41"/>
      <c r="IE109" s="41"/>
      <c r="IF109" s="41"/>
      <c r="IG109" s="41"/>
      <c r="IH109" s="41"/>
      <c r="II109" s="41"/>
      <c r="IJ109" s="41"/>
      <c r="IK109" s="41"/>
      <c r="IL109" s="41"/>
      <c r="IM109" s="41"/>
      <c r="IN109" s="41"/>
      <c r="IO109" s="41"/>
      <c r="IP109" s="41"/>
      <c r="IQ109" s="41"/>
    </row>
    <row r="110" s="27" customFormat="1" ht="79" customHeight="1" spans="1:251">
      <c r="A110" s="51">
        <v>103</v>
      </c>
      <c r="B110" s="112" t="s">
        <v>1616</v>
      </c>
      <c r="C110" s="113" t="s">
        <v>30</v>
      </c>
      <c r="D110" s="113" t="s">
        <v>137</v>
      </c>
      <c r="E110" s="117" t="s">
        <v>1617</v>
      </c>
      <c r="F110" s="89">
        <v>111743.97</v>
      </c>
      <c r="G110" s="113" t="s">
        <v>1618</v>
      </c>
      <c r="H110" s="89" t="s">
        <v>1392</v>
      </c>
      <c r="I110" s="68" t="s">
        <v>307</v>
      </c>
      <c r="J110" s="68" t="s">
        <v>307</v>
      </c>
      <c r="K110" s="68" t="s">
        <v>307</v>
      </c>
      <c r="L110" s="68" t="s">
        <v>307</v>
      </c>
      <c r="M110" s="68" t="s">
        <v>307</v>
      </c>
      <c r="N110" s="102" t="s">
        <v>104</v>
      </c>
      <c r="O110" s="124"/>
      <c r="P110" s="39"/>
      <c r="Q110" s="40"/>
      <c r="R110" s="38"/>
      <c r="S110" s="40"/>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1"/>
      <c r="GR110" s="41"/>
      <c r="GS110" s="41"/>
      <c r="GT110" s="41"/>
      <c r="GU110" s="41"/>
      <c r="GV110" s="41"/>
      <c r="GW110" s="41"/>
      <c r="GX110" s="41"/>
      <c r="GY110" s="41"/>
      <c r="GZ110" s="41"/>
      <c r="HA110" s="41"/>
      <c r="HB110" s="41"/>
      <c r="HC110" s="41"/>
      <c r="HD110" s="41"/>
      <c r="HE110" s="41"/>
      <c r="HF110" s="41"/>
      <c r="HG110" s="41"/>
      <c r="HH110" s="41"/>
      <c r="HI110" s="41"/>
      <c r="HJ110" s="41"/>
      <c r="HK110" s="41"/>
      <c r="HL110" s="41"/>
      <c r="HM110" s="41"/>
      <c r="HN110" s="41"/>
      <c r="HO110" s="41"/>
      <c r="HP110" s="41"/>
      <c r="HQ110" s="41"/>
      <c r="HR110" s="41"/>
      <c r="HS110" s="41"/>
      <c r="HT110" s="41"/>
      <c r="HU110" s="41"/>
      <c r="HV110" s="41"/>
      <c r="HW110" s="41"/>
      <c r="HX110" s="41"/>
      <c r="HY110" s="41"/>
      <c r="HZ110" s="41"/>
      <c r="IA110" s="41"/>
      <c r="IB110" s="41"/>
      <c r="IC110" s="41"/>
      <c r="ID110" s="41"/>
      <c r="IE110" s="41"/>
      <c r="IF110" s="41"/>
      <c r="IG110" s="41"/>
      <c r="IH110" s="41"/>
      <c r="II110" s="41"/>
      <c r="IJ110" s="41"/>
      <c r="IK110" s="41"/>
      <c r="IL110" s="41"/>
      <c r="IM110" s="41"/>
      <c r="IN110" s="41"/>
      <c r="IO110" s="41"/>
      <c r="IP110" s="41"/>
      <c r="IQ110" s="41"/>
    </row>
  </sheetData>
  <sheetProtection autoFilter="0"/>
  <autoFilter ref="A5:XFD110">
    <extLst/>
  </autoFilter>
  <sortState ref="106:115">
    <sortCondition ref="A106:A115" sortBy="cellColor" dxfId="2"/>
  </sortState>
  <mergeCells count="20">
    <mergeCell ref="A1:B1"/>
    <mergeCell ref="A2:O2"/>
    <mergeCell ref="D3:E3"/>
    <mergeCell ref="J3:O3"/>
    <mergeCell ref="A7:E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conditionalFormatting sqref="G56">
    <cfRule type="expression" dxfId="0" priority="13" stopIfTrue="1">
      <formula>AND(SUMPRODUCT(IFERROR(1*(($B$7:$B$39&amp;"x")=(G56&amp;"x")),0))&gt;1,NOT(ISBLANK(G56)))</formula>
    </cfRule>
  </conditionalFormatting>
  <conditionalFormatting sqref="C103:C105">
    <cfRule type="expression" dxfId="0" priority="2" stopIfTrue="1">
      <formula>AND(SUMPRODUCT(IFERROR(1*(($B$66:$B$85&amp;"x")=(C103&amp;"x")),0))&gt;1,NOT(ISBLANK(C103)))</formula>
    </cfRule>
  </conditionalFormatting>
  <conditionalFormatting sqref="E81:E82">
    <cfRule type="expression" dxfId="0" priority="11" stopIfTrue="1">
      <formula>AND(SUMPRODUCT(IFERROR(1*(($B$7:$B$67&amp;"x")=(E81&amp;"x")),0))&gt;1,NOT(ISBLANK(E81)))</formula>
    </cfRule>
  </conditionalFormatting>
  <conditionalFormatting sqref="E103:E105">
    <cfRule type="expression" dxfId="0" priority="1" stopIfTrue="1">
      <formula>AND(SUMPRODUCT(IFERROR(1*(($B$66:$B$85&amp;"x")=(E103&amp;"x")),0))&gt;1,NOT(ISBLANK(E103)))</formula>
    </cfRule>
  </conditionalFormatting>
  <conditionalFormatting sqref="E49:E54 E57:E79 E107:E109">
    <cfRule type="expression" dxfId="0" priority="14" stopIfTrue="1">
      <formula>AND(SUMPRODUCT(IFERROR(1*(($B$40:$B$47&amp;"x")=(E49&amp;"x")),0))&gt;1,NOT(ISBLANK(E49)))</formula>
    </cfRule>
  </conditionalFormatting>
  <printOptions horizontalCentered="1"/>
  <pageMargins left="0.314583333333333" right="0.314583333333333" top="0.314583333333333" bottom="0.314583333333333" header="0.511805555555556" footer="0.389583333333333"/>
  <pageSetup paperSize="8" scale="124" fitToHeight="0" orientation="landscape" horizontalDpi="600" verticalDpi="600"/>
  <headerFooter alignWithMargins="0">
    <oddFooter>&amp;C&amp;"宋体"&amp;11第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1" topLeftCell="A14" activePane="bottomLeft" state="frozen"/>
      <selection/>
      <selection pane="bottomLeft" activeCell="B31" sqref="B31:B33"/>
    </sheetView>
  </sheetViews>
  <sheetFormatPr defaultColWidth="8.89166666666667" defaultRowHeight="13.5" outlineLevelCol="6"/>
  <cols>
    <col min="1" max="1" width="25.4416666666667" style="7" customWidth="1"/>
    <col min="2" max="3" width="8.89166666666667" style="7"/>
    <col min="4" max="4" width="10.775" style="8"/>
    <col min="5" max="6" width="8.89166666666667" style="9"/>
    <col min="7" max="7" width="11.1083333333333" style="8" customWidth="1"/>
    <col min="8" max="10" width="8.89166666666667" style="8"/>
    <col min="11" max="16384" width="8.89166666666667" style="7"/>
  </cols>
  <sheetData>
    <row r="1" spans="4:6">
      <c r="D1" s="8" t="s">
        <v>1619</v>
      </c>
      <c r="E1" s="9" t="s">
        <v>1620</v>
      </c>
      <c r="F1" s="9" t="s">
        <v>1621</v>
      </c>
    </row>
    <row r="2" spans="1:7">
      <c r="A2" s="7" t="s">
        <v>25</v>
      </c>
      <c r="B2" s="7" t="s">
        <v>51</v>
      </c>
      <c r="C2" s="7">
        <v>12</v>
      </c>
      <c r="D2" s="8">
        <v>2296.95</v>
      </c>
      <c r="E2" s="9">
        <v>161</v>
      </c>
      <c r="F2" s="9">
        <v>38</v>
      </c>
      <c r="G2" s="8">
        <v>-13361.22732</v>
      </c>
    </row>
    <row r="3" spans="2:7">
      <c r="B3" s="7" t="s">
        <v>97</v>
      </c>
      <c r="C3" s="7">
        <v>10</v>
      </c>
      <c r="D3" s="8">
        <v>19105.81</v>
      </c>
      <c r="E3" s="9">
        <v>3</v>
      </c>
      <c r="F3" s="9">
        <v>11</v>
      </c>
      <c r="G3" s="8">
        <v>-12226.8</v>
      </c>
    </row>
    <row r="4" spans="2:7">
      <c r="B4" s="7" t="s">
        <v>1313</v>
      </c>
      <c r="C4" s="7">
        <v>5</v>
      </c>
      <c r="D4" s="8">
        <v>5400</v>
      </c>
      <c r="E4" s="9">
        <v>2</v>
      </c>
      <c r="F4" s="9">
        <v>10</v>
      </c>
      <c r="G4" s="8">
        <v>-13378.46</v>
      </c>
    </row>
    <row r="5" spans="3:7">
      <c r="C5" s="7">
        <f>SUM(C2:C4)</f>
        <v>27</v>
      </c>
      <c r="D5" s="8">
        <f>SUM(D2:D4)</f>
        <v>26802.76</v>
      </c>
      <c r="E5" s="9">
        <f>SUM(E2:E4)</f>
        <v>166</v>
      </c>
      <c r="F5" s="9">
        <f>SUM(F2:F4)</f>
        <v>59</v>
      </c>
      <c r="G5" s="8">
        <f>SUM(G2:G4)</f>
        <v>-38966.48732</v>
      </c>
    </row>
    <row r="7" spans="1:7">
      <c r="A7" s="7" t="s">
        <v>30</v>
      </c>
      <c r="B7" s="7" t="s">
        <v>51</v>
      </c>
      <c r="F7" s="9">
        <v>1</v>
      </c>
      <c r="G7" s="8">
        <v>-0.800000000000001</v>
      </c>
    </row>
    <row r="8" spans="2:7">
      <c r="B8" s="7" t="s">
        <v>97</v>
      </c>
      <c r="F8" s="9">
        <v>1</v>
      </c>
      <c r="G8" s="8">
        <v>-9735.602597</v>
      </c>
    </row>
    <row r="9" spans="2:7">
      <c r="B9" s="7" t="s">
        <v>1313</v>
      </c>
      <c r="F9" s="9">
        <f>SUM(F7:F8)</f>
        <v>2</v>
      </c>
      <c r="G9" s="8">
        <f>SUM(G7:G8)</f>
        <v>-9736.402597</v>
      </c>
    </row>
    <row r="11" spans="1:7">
      <c r="A11" s="7" t="s">
        <v>27</v>
      </c>
      <c r="B11" s="7" t="s">
        <v>51</v>
      </c>
      <c r="C11" s="7">
        <v>2</v>
      </c>
      <c r="D11" s="8">
        <v>1600.298</v>
      </c>
      <c r="E11" s="9">
        <v>22</v>
      </c>
      <c r="F11" s="9">
        <v>2</v>
      </c>
      <c r="G11" s="8">
        <v>-1585.827276</v>
      </c>
    </row>
    <row r="12" spans="2:7">
      <c r="B12" s="7" t="s">
        <v>97</v>
      </c>
      <c r="C12" s="7">
        <v>1</v>
      </c>
      <c r="D12" s="8">
        <v>600</v>
      </c>
      <c r="E12" s="9">
        <v>3</v>
      </c>
      <c r="F12" s="9">
        <v>5</v>
      </c>
      <c r="G12" s="8">
        <v>-36057.98</v>
      </c>
    </row>
    <row r="13" spans="2:7">
      <c r="B13" s="7" t="s">
        <v>1313</v>
      </c>
      <c r="C13" s="7">
        <v>0</v>
      </c>
      <c r="D13" s="8">
        <v>0</v>
      </c>
      <c r="E13" s="9">
        <v>0</v>
      </c>
      <c r="F13" s="9">
        <v>5</v>
      </c>
      <c r="G13" s="8">
        <v>-16905.68</v>
      </c>
    </row>
    <row r="14" spans="3:7">
      <c r="C14" s="7">
        <f>SUM(C11:C13)</f>
        <v>3</v>
      </c>
      <c r="D14" s="8">
        <f>SUM(D11:D13)</f>
        <v>2200.298</v>
      </c>
      <c r="E14" s="9">
        <f>SUM(E11:E13)</f>
        <v>25</v>
      </c>
      <c r="F14" s="9">
        <f>SUM(F11:F13)</f>
        <v>12</v>
      </c>
      <c r="G14" s="8">
        <f>SUM(G11:G13)</f>
        <v>-54549.487276</v>
      </c>
    </row>
    <row r="16" spans="1:7">
      <c r="A16" s="7" t="s">
        <v>28</v>
      </c>
      <c r="B16" s="7" t="s">
        <v>51</v>
      </c>
      <c r="C16" s="7">
        <v>1</v>
      </c>
      <c r="D16" s="8">
        <v>2.5</v>
      </c>
      <c r="E16" s="9">
        <v>2</v>
      </c>
      <c r="F16" s="9">
        <v>17</v>
      </c>
      <c r="G16" s="8">
        <v>-15742.71633</v>
      </c>
    </row>
    <row r="17" spans="2:7">
      <c r="B17" s="7" t="s">
        <v>97</v>
      </c>
      <c r="C17" s="7">
        <v>1</v>
      </c>
      <c r="D17" s="8">
        <v>369.89</v>
      </c>
      <c r="E17" s="9">
        <v>0</v>
      </c>
      <c r="F17" s="9">
        <v>0</v>
      </c>
      <c r="G17" s="8">
        <v>0</v>
      </c>
    </row>
    <row r="18" spans="2:7">
      <c r="B18" s="7" t="s">
        <v>1313</v>
      </c>
      <c r="C18" s="7">
        <v>1</v>
      </c>
      <c r="D18" s="8">
        <v>397.04</v>
      </c>
      <c r="E18" s="9">
        <v>0</v>
      </c>
      <c r="F18" s="9">
        <v>1</v>
      </c>
      <c r="G18" s="8">
        <v>-14000</v>
      </c>
    </row>
    <row r="19" spans="4:7">
      <c r="D19" s="8">
        <f>SUM(D16:D18)</f>
        <v>769.43</v>
      </c>
      <c r="E19" s="9">
        <f>SUM(E16:E18)</f>
        <v>2</v>
      </c>
      <c r="F19" s="9">
        <f>SUM(F16:F18)</f>
        <v>18</v>
      </c>
      <c r="G19" s="8">
        <f>SUM(G16:G18)</f>
        <v>-29742.71633</v>
      </c>
    </row>
    <row r="21" spans="1:7">
      <c r="A21" s="7" t="s">
        <v>29</v>
      </c>
      <c r="B21" s="7" t="s">
        <v>51</v>
      </c>
      <c r="E21" s="9">
        <v>3</v>
      </c>
      <c r="F21" s="9">
        <v>5</v>
      </c>
      <c r="G21" s="8">
        <v>-774.09</v>
      </c>
    </row>
    <row r="22" spans="2:7">
      <c r="B22" s="7" t="s">
        <v>97</v>
      </c>
      <c r="E22" s="9">
        <v>0</v>
      </c>
      <c r="F22" s="9">
        <v>0</v>
      </c>
      <c r="G22" s="8">
        <v>0</v>
      </c>
    </row>
    <row r="23" spans="2:7">
      <c r="B23" s="7" t="s">
        <v>1313</v>
      </c>
      <c r="E23" s="9">
        <v>0</v>
      </c>
      <c r="F23" s="9">
        <v>0</v>
      </c>
      <c r="G23" s="8">
        <v>0</v>
      </c>
    </row>
    <row r="24" spans="5:7">
      <c r="E24" s="9">
        <f>SUM(E21:E23)</f>
        <v>3</v>
      </c>
      <c r="F24" s="9">
        <f>SUM(F21:F23)</f>
        <v>5</v>
      </c>
      <c r="G24" s="8">
        <f>SUM(G21:G23)</f>
        <v>-774.09</v>
      </c>
    </row>
    <row r="26" spans="1:7">
      <c r="A26" s="7" t="s">
        <v>32</v>
      </c>
      <c r="B26" s="7" t="s">
        <v>51</v>
      </c>
      <c r="F26" s="9">
        <v>1</v>
      </c>
      <c r="G26" s="8">
        <v>-36.05</v>
      </c>
    </row>
    <row r="27" spans="2:7">
      <c r="B27" s="7" t="s">
        <v>97</v>
      </c>
      <c r="F27" s="9">
        <v>1</v>
      </c>
      <c r="G27" s="8">
        <v>-4.23399999999998</v>
      </c>
    </row>
    <row r="28" spans="2:7">
      <c r="B28" s="7" t="s">
        <v>1313</v>
      </c>
      <c r="F28" s="9">
        <v>0</v>
      </c>
      <c r="G28" s="8">
        <v>0</v>
      </c>
    </row>
    <row r="29" spans="6:7">
      <c r="F29" s="9">
        <f>SUM(F26:F28)</f>
        <v>2</v>
      </c>
      <c r="G29" s="8">
        <f>SUM(G26:G28)</f>
        <v>-40.284</v>
      </c>
    </row>
    <row r="31" spans="1:2">
      <c r="A31" s="7" t="s">
        <v>31</v>
      </c>
      <c r="B31" s="7" t="s">
        <v>51</v>
      </c>
    </row>
    <row r="32" spans="2:2">
      <c r="B32" s="7" t="s">
        <v>97</v>
      </c>
    </row>
    <row r="33" spans="2:2">
      <c r="B33" s="7" t="s">
        <v>1313</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A7" workbookViewId="0">
      <selection activeCell="J12" sqref="J12"/>
    </sheetView>
  </sheetViews>
  <sheetFormatPr defaultColWidth="8.89166666666667" defaultRowHeight="13.5" outlineLevelCol="7"/>
  <cols>
    <col min="1" max="1" width="16" style="7" customWidth="1"/>
    <col min="2" max="2" width="11.3333333333333" style="21" customWidth="1"/>
    <col min="3" max="3" width="17.6666666666667" style="21" customWidth="1"/>
    <col min="7" max="7" width="24.6666666666667" customWidth="1"/>
  </cols>
  <sheetData>
    <row r="1" spans="1:7">
      <c r="A1" s="7" t="s">
        <v>16</v>
      </c>
      <c r="E1" t="s">
        <v>1313</v>
      </c>
      <c r="G1" s="7" t="s">
        <v>1622</v>
      </c>
    </row>
    <row r="2" ht="40.5" spans="1:8">
      <c r="A2" s="22" t="s">
        <v>1169</v>
      </c>
      <c r="B2" s="22" t="s">
        <v>1623</v>
      </c>
      <c r="E2" s="23" t="s">
        <v>1379</v>
      </c>
      <c r="F2" s="23" t="s">
        <v>1381</v>
      </c>
      <c r="G2" s="23" t="s">
        <v>1624</v>
      </c>
      <c r="H2" s="22" t="s">
        <v>1623</v>
      </c>
    </row>
    <row r="3" ht="94.5" spans="1:8">
      <c r="A3" s="22" t="s">
        <v>1154</v>
      </c>
      <c r="B3" s="22" t="s">
        <v>1623</v>
      </c>
      <c r="E3" s="23" t="s">
        <v>1390</v>
      </c>
      <c r="F3" s="23" t="s">
        <v>1381</v>
      </c>
      <c r="G3" s="23" t="s">
        <v>1379</v>
      </c>
      <c r="H3" s="23" t="s">
        <v>1625</v>
      </c>
    </row>
    <row r="4" ht="81" spans="1:8">
      <c r="A4" s="22" t="s">
        <v>1158</v>
      </c>
      <c r="B4" s="22" t="s">
        <v>1623</v>
      </c>
      <c r="E4" s="23" t="s">
        <v>1393</v>
      </c>
      <c r="F4" s="23" t="s">
        <v>1381</v>
      </c>
      <c r="G4" s="23" t="s">
        <v>1626</v>
      </c>
      <c r="H4" s="23" t="s">
        <v>1627</v>
      </c>
    </row>
    <row r="5" ht="94.5" spans="1:8">
      <c r="A5" s="22" t="s">
        <v>931</v>
      </c>
      <c r="B5" s="23" t="s">
        <v>1628</v>
      </c>
      <c r="E5" s="23" t="s">
        <v>1354</v>
      </c>
      <c r="F5" s="23" t="s">
        <v>1381</v>
      </c>
      <c r="G5" s="23" t="s">
        <v>1390</v>
      </c>
      <c r="H5" s="23" t="s">
        <v>1625</v>
      </c>
    </row>
    <row r="6" ht="108" spans="1:8">
      <c r="A6" s="22" t="s">
        <v>935</v>
      </c>
      <c r="B6" s="23" t="s">
        <v>1628</v>
      </c>
      <c r="E6" s="23" t="s">
        <v>1522</v>
      </c>
      <c r="F6" s="23" t="s">
        <v>1381</v>
      </c>
      <c r="G6" s="23" t="s">
        <v>1629</v>
      </c>
      <c r="H6" s="23" t="s">
        <v>1630</v>
      </c>
    </row>
    <row r="7" ht="40.5" spans="1:8">
      <c r="A7" s="22" t="s">
        <v>939</v>
      </c>
      <c r="B7" s="23" t="s">
        <v>1628</v>
      </c>
      <c r="G7" s="23" t="s">
        <v>1631</v>
      </c>
      <c r="H7" s="23" t="s">
        <v>1632</v>
      </c>
    </row>
    <row r="8" ht="73" customHeight="1" spans="1:8">
      <c r="A8" s="22" t="s">
        <v>912</v>
      </c>
      <c r="B8" s="7" t="s">
        <v>915</v>
      </c>
      <c r="G8" s="23" t="s">
        <v>1633</v>
      </c>
      <c r="H8" t="s">
        <v>1634</v>
      </c>
    </row>
    <row r="9" ht="49" customHeight="1" spans="1:8">
      <c r="A9" s="22" t="s">
        <v>917</v>
      </c>
      <c r="B9" s="7" t="s">
        <v>915</v>
      </c>
      <c r="G9" s="23" t="s">
        <v>1393</v>
      </c>
      <c r="H9" t="s">
        <v>1635</v>
      </c>
    </row>
    <row r="10" ht="51" customHeight="1" spans="1:8">
      <c r="A10" s="22" t="s">
        <v>921</v>
      </c>
      <c r="B10" s="7" t="s">
        <v>915</v>
      </c>
      <c r="G10" s="23" t="s">
        <v>1522</v>
      </c>
      <c r="H10" t="s">
        <v>1625</v>
      </c>
    </row>
    <row r="11" ht="33" customHeight="1" spans="1:8">
      <c r="A11" s="22" t="s">
        <v>925</v>
      </c>
      <c r="B11" s="7" t="s">
        <v>915</v>
      </c>
      <c r="G11" s="23" t="s">
        <v>1636</v>
      </c>
      <c r="H11" t="s">
        <v>1635</v>
      </c>
    </row>
    <row r="12" ht="22" customHeight="1" spans="1:8">
      <c r="A12" s="22" t="s">
        <v>929</v>
      </c>
      <c r="B12" s="7" t="s">
        <v>915</v>
      </c>
      <c r="G12" t="s">
        <v>1637</v>
      </c>
      <c r="H12" t="s">
        <v>1635</v>
      </c>
    </row>
    <row r="13" ht="27" spans="1:8">
      <c r="A13" s="22" t="s">
        <v>1046</v>
      </c>
      <c r="B13" s="7" t="s">
        <v>1635</v>
      </c>
      <c r="G13" t="s">
        <v>1638</v>
      </c>
      <c r="H13" t="s">
        <v>1635</v>
      </c>
    </row>
    <row r="14" ht="27" spans="1:8">
      <c r="A14" s="22" t="s">
        <v>1041</v>
      </c>
      <c r="B14" s="7" t="s">
        <v>915</v>
      </c>
      <c r="G14" t="s">
        <v>1639</v>
      </c>
      <c r="H14" t="s">
        <v>1635</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zoomScale="85" zoomScaleNormal="85" workbookViewId="0">
      <selection activeCell="T10" sqref="T10"/>
    </sheetView>
  </sheetViews>
  <sheetFormatPr defaultColWidth="8.89166666666667" defaultRowHeight="13.5"/>
  <cols>
    <col min="1" max="1" width="6.775" style="7" customWidth="1"/>
    <col min="2" max="2" width="21.3333333333333" style="7" customWidth="1"/>
    <col min="3" max="3" width="9" style="7" customWidth="1"/>
    <col min="4" max="6" width="9" style="8" customWidth="1"/>
    <col min="7" max="7" width="9" style="9" customWidth="1"/>
    <col min="8" max="18" width="9" style="8" customWidth="1"/>
    <col min="19" max="22" width="9.89166666666667" style="7" customWidth="1"/>
    <col min="24" max="24" width="8.89166666666667" style="7"/>
  </cols>
  <sheetData>
    <row r="1" spans="1:22">
      <c r="A1" s="10" t="s">
        <v>3</v>
      </c>
      <c r="B1" s="10" t="s">
        <v>44</v>
      </c>
      <c r="C1" s="11" t="s">
        <v>16</v>
      </c>
      <c r="D1" s="12"/>
      <c r="E1" s="12"/>
      <c r="F1" s="15"/>
      <c r="G1" s="11" t="s">
        <v>17</v>
      </c>
      <c r="H1" s="12"/>
      <c r="I1" s="12"/>
      <c r="J1" s="15"/>
      <c r="K1" s="11" t="s">
        <v>1640</v>
      </c>
      <c r="L1" s="12"/>
      <c r="M1" s="12"/>
      <c r="N1" s="15"/>
      <c r="O1" s="11" t="s">
        <v>19</v>
      </c>
      <c r="P1" s="12"/>
      <c r="Q1" s="12"/>
      <c r="R1" s="15"/>
      <c r="S1" s="10" t="s">
        <v>21</v>
      </c>
      <c r="T1" s="10"/>
      <c r="U1" s="10"/>
      <c r="V1" s="10"/>
    </row>
    <row r="2" s="6" customFormat="1" spans="1:24">
      <c r="A2" s="13"/>
      <c r="B2" s="13"/>
      <c r="C2" s="13" t="s">
        <v>1641</v>
      </c>
      <c r="D2" s="14" t="s">
        <v>1177</v>
      </c>
      <c r="E2" s="14" t="s">
        <v>8</v>
      </c>
      <c r="F2" s="14" t="s">
        <v>11</v>
      </c>
      <c r="G2" s="16" t="s">
        <v>1641</v>
      </c>
      <c r="H2" s="14" t="s">
        <v>1177</v>
      </c>
      <c r="I2" s="14" t="s">
        <v>8</v>
      </c>
      <c r="J2" s="14" t="s">
        <v>11</v>
      </c>
      <c r="K2" s="13" t="s">
        <v>1641</v>
      </c>
      <c r="L2" s="14" t="s">
        <v>1177</v>
      </c>
      <c r="M2" s="14" t="s">
        <v>8</v>
      </c>
      <c r="N2" s="14" t="s">
        <v>11</v>
      </c>
      <c r="O2" s="13" t="s">
        <v>1641</v>
      </c>
      <c r="P2" s="14" t="s">
        <v>1177</v>
      </c>
      <c r="Q2" s="14" t="s">
        <v>8</v>
      </c>
      <c r="R2" s="14" t="s">
        <v>11</v>
      </c>
      <c r="S2" s="13" t="s">
        <v>1641</v>
      </c>
      <c r="T2" s="13" t="s">
        <v>1177</v>
      </c>
      <c r="U2" s="13" t="s">
        <v>8</v>
      </c>
      <c r="V2" s="13" t="s">
        <v>11</v>
      </c>
      <c r="X2" s="1"/>
    </row>
    <row r="3" s="6" customFormat="1" spans="1:24">
      <c r="A3" s="13">
        <v>1</v>
      </c>
      <c r="B3" s="13" t="s">
        <v>270</v>
      </c>
      <c r="C3" s="13">
        <f>COUNTIF(竣工项目!M:M,B3)</f>
        <v>1</v>
      </c>
      <c r="D3" s="14">
        <f>SUMIF(竣工项目!M:M,B3,竣工项目!F:F)/10000</f>
        <v>0.162208</v>
      </c>
      <c r="E3" s="14" t="e">
        <f ca="1">SUMIF(竣工项目!M:M,B3,竣工项目!#REF!)/10000</f>
        <v>#REF!</v>
      </c>
      <c r="F3" s="14">
        <f>SUMIF(竣工项目!M:M,B3,竣工项目!J:J)/10000</f>
        <v>0.03</v>
      </c>
      <c r="G3" s="16">
        <f>COUNTIF(续建项目!R:R,B3)</f>
        <v>3</v>
      </c>
      <c r="H3" s="14">
        <f>SUMIF(续建项目!R:R,B3,续建项目!F:F)/10000</f>
        <v>11.746795</v>
      </c>
      <c r="I3" s="14">
        <f>SUMIF(续建项目!R:R,B3,续建项目!L:L)/10000</f>
        <v>1.8394</v>
      </c>
      <c r="J3" s="14">
        <f>SUMIF(续建项目!R:R,B3,续建项目!O:O)/10000</f>
        <v>1.56455</v>
      </c>
      <c r="K3" s="16">
        <f>COUNTIF(新建项目!Q:Q,B3)</f>
        <v>0</v>
      </c>
      <c r="L3" s="14">
        <f>SUMIF(新建项目!Q:Q,B3,新建项目!F:F)/10000</f>
        <v>0</v>
      </c>
      <c r="M3" s="14">
        <f>SUMIF(新建项目!Q:Q,B3,新建项目!K:K)/10000</f>
        <v>0</v>
      </c>
      <c r="N3" s="14">
        <f>SUMIF(新建项目!Q:Q,B3,新建项目!N:N)/10000</f>
        <v>0</v>
      </c>
      <c r="O3" s="16">
        <f>COUNTIF(储备库项目!N:N,B3)</f>
        <v>1</v>
      </c>
      <c r="P3" s="14">
        <f>SUMIF(储备库项目!N:N,B3,储备库项目!F:F)/10000</f>
        <v>0.11</v>
      </c>
      <c r="Q3" s="14">
        <v>0</v>
      </c>
      <c r="R3" s="14">
        <v>0.5</v>
      </c>
      <c r="S3" s="13">
        <f>C3+G3+K3+O3</f>
        <v>5</v>
      </c>
      <c r="T3" s="14">
        <f>D3+H3+L3+P3</f>
        <v>12.019003</v>
      </c>
      <c r="U3" s="14" t="e">
        <f ca="1">E3+I3+M3+Q3</f>
        <v>#REF!</v>
      </c>
      <c r="V3" s="14">
        <f>F3+J3+N3+R3</f>
        <v>2.09455</v>
      </c>
      <c r="W3" s="19" t="e">
        <f ca="1">U3/$U$12</f>
        <v>#REF!</v>
      </c>
      <c r="X3" s="20">
        <f>V3/$V$12</f>
        <v>0.0518493437481612</v>
      </c>
    </row>
    <row r="4" s="6" customFormat="1" spans="1:24">
      <c r="A4" s="13">
        <v>2</v>
      </c>
      <c r="B4" s="13" t="s">
        <v>53</v>
      </c>
      <c r="C4" s="13">
        <f>COUNTIF(竣工项目!M:M,B4)</f>
        <v>19</v>
      </c>
      <c r="D4" s="14">
        <f>SUMIF(竣工项目!M:M,B4,竣工项目!F:F)/10000</f>
        <v>18.833741</v>
      </c>
      <c r="E4" s="14" t="e">
        <f ca="1">SUMIF(竣工项目!M:M,B4,竣工项目!#REF!)/10000</f>
        <v>#REF!</v>
      </c>
      <c r="F4" s="14">
        <f>SUMIF(竣工项目!M:M,B4,竣工项目!J:J)/10000</f>
        <v>2.465259</v>
      </c>
      <c r="G4" s="16">
        <f>COUNTIF(续建项目!R:R,B4)</f>
        <v>4</v>
      </c>
      <c r="H4" s="14">
        <f>SUMIF(续建项目!R:R,B4,续建项目!F:F)/10000</f>
        <v>4.546983</v>
      </c>
      <c r="I4" s="14">
        <f>SUMIF(续建项目!R:R,B4,续建项目!L:L)/10000</f>
        <v>0.9561</v>
      </c>
      <c r="J4" s="14">
        <f>SUMIF(续建项目!R:R,B4,续建项目!O:O)/10000</f>
        <v>1.16</v>
      </c>
      <c r="K4" s="16">
        <f>COUNTIF(新建项目!Q:Q,B4)</f>
        <v>5</v>
      </c>
      <c r="L4" s="14">
        <f>SUMIF(新建项目!Q:Q,B4,新建项目!F:F)/10000</f>
        <v>4.360082</v>
      </c>
      <c r="M4" s="14">
        <f>SUMIF(新建项目!Q:Q,B4,新建项目!K:K)/10000</f>
        <v>2.86049811764706</v>
      </c>
      <c r="N4" s="14">
        <f>SUMIF(新建项目!Q:Q,B4,新建项目!N:N)/10000</f>
        <v>2.313</v>
      </c>
      <c r="O4" s="16">
        <f>COUNTIF(储备库项目!N:N,B4)</f>
        <v>2</v>
      </c>
      <c r="P4" s="14">
        <f>SUMIF(储备库项目!N:N,B4,储备库项目!F:F)/10000</f>
        <v>2.4</v>
      </c>
      <c r="Q4" s="14">
        <v>0</v>
      </c>
      <c r="R4" s="14">
        <v>0</v>
      </c>
      <c r="S4" s="13">
        <f t="shared" ref="S4:S11" si="0">C4+G4+K4+O4</f>
        <v>30</v>
      </c>
      <c r="T4" s="14">
        <f t="shared" ref="T4:T11" si="1">D4+H4+L4+P4</f>
        <v>30.140806</v>
      </c>
      <c r="U4" s="14" t="e">
        <f ca="1" t="shared" ref="U4:U11" si="2">E4+I4+M4+Q4</f>
        <v>#REF!</v>
      </c>
      <c r="V4" s="14">
        <f t="shared" ref="V4:V10" si="3">F4+J4+N4+R4</f>
        <v>5.938259</v>
      </c>
      <c r="W4" s="19" t="e">
        <f ca="1" t="shared" ref="W4:W11" si="4">U4/$U$12</f>
        <v>#REF!</v>
      </c>
      <c r="X4" s="20">
        <f t="shared" ref="X4:X11" si="5">V4/$V$12</f>
        <v>0.146998081762962</v>
      </c>
    </row>
    <row r="5" s="6" customFormat="1" spans="1:24">
      <c r="A5" s="13">
        <v>3</v>
      </c>
      <c r="B5" s="13" t="s">
        <v>959</v>
      </c>
      <c r="C5" s="13">
        <f>COUNTIF(竣工项目!M:M,B5)</f>
        <v>3</v>
      </c>
      <c r="D5" s="14">
        <f>SUMIF(竣工项目!M:M,B5,竣工项目!F:F)/10000</f>
        <v>0.643722</v>
      </c>
      <c r="E5" s="14" t="e">
        <f ca="1">SUMIF(竣工项目!M:M,B5,竣工项目!#REF!)/10000</f>
        <v>#REF!</v>
      </c>
      <c r="F5" s="14">
        <f>SUMIF(竣工项目!M:M,B5,竣工项目!J:J)/10000</f>
        <v>0.1246</v>
      </c>
      <c r="G5" s="16">
        <f>COUNTIF(续建项目!R:R,B5)</f>
        <v>2</v>
      </c>
      <c r="H5" s="14">
        <f>SUMIF(续建项目!R:R,B5,续建项目!F:F)/10000</f>
        <v>18.057912</v>
      </c>
      <c r="I5" s="14">
        <f>SUMIF(续建项目!R:R,B5,续建项目!L:L)/10000</f>
        <v>7.00634764705882</v>
      </c>
      <c r="J5" s="14">
        <f>SUMIF(续建项目!R:R,B5,续建项目!O:O)/10000</f>
        <v>5.96263</v>
      </c>
      <c r="K5" s="16">
        <f>COUNTIF(新建项目!Q:Q,B5)</f>
        <v>0</v>
      </c>
      <c r="L5" s="14">
        <f>SUMIF(新建项目!Q:Q,B5,新建项目!F:F)/10000</f>
        <v>0</v>
      </c>
      <c r="M5" s="14">
        <f>SUMIF(新建项目!Q:Q,B5,新建项目!K:K)/10000</f>
        <v>0</v>
      </c>
      <c r="N5" s="14">
        <f>SUMIF(新建项目!Q:Q,B5,新建项目!N:N)/10000</f>
        <v>0</v>
      </c>
      <c r="O5" s="16">
        <f>COUNTIF(储备库项目!N:N,B5)</f>
        <v>2</v>
      </c>
      <c r="P5" s="14">
        <f>SUMIF(储备库项目!N:N,B5,储备库项目!F:F)/10000</f>
        <v>4.1851</v>
      </c>
      <c r="Q5" s="14">
        <v>0</v>
      </c>
      <c r="R5" s="14">
        <v>0</v>
      </c>
      <c r="S5" s="13">
        <f t="shared" si="0"/>
        <v>7</v>
      </c>
      <c r="T5" s="14">
        <f t="shared" si="1"/>
        <v>22.886734</v>
      </c>
      <c r="U5" s="14" t="e">
        <f ca="1" t="shared" si="2"/>
        <v>#REF!</v>
      </c>
      <c r="V5" s="14">
        <f t="shared" si="3"/>
        <v>6.08723</v>
      </c>
      <c r="W5" s="19" t="e">
        <f ca="1" t="shared" si="4"/>
        <v>#REF!</v>
      </c>
      <c r="X5" s="20">
        <f t="shared" si="5"/>
        <v>0.150685770568437</v>
      </c>
    </row>
    <row r="6" s="6" customFormat="1" spans="1:24">
      <c r="A6" s="13">
        <v>4</v>
      </c>
      <c r="B6" s="13" t="s">
        <v>85</v>
      </c>
      <c r="C6" s="13">
        <f>COUNTIF(竣工项目!M:M,B6)</f>
        <v>23</v>
      </c>
      <c r="D6" s="14">
        <f>SUMIF(竣工项目!M:M,B6,竣工项目!F:F)/10000</f>
        <v>7.4182047306</v>
      </c>
      <c r="E6" s="14" t="e">
        <f ca="1">SUMIF(竣工项目!M:M,B6,竣工项目!#REF!)/10000</f>
        <v>#REF!</v>
      </c>
      <c r="F6" s="14">
        <f>SUMIF(竣工项目!M:M,B6,竣工项目!J:J)/10000</f>
        <v>0.996325</v>
      </c>
      <c r="G6" s="16">
        <f>COUNTIF(续建项目!R:R,B6)</f>
        <v>0</v>
      </c>
      <c r="H6" s="14">
        <f>SUMIF(续建项目!R:R,B6,续建项目!F:F)/10000</f>
        <v>0</v>
      </c>
      <c r="I6" s="14">
        <f>SUMIF(续建项目!R:R,B6,续建项目!L:L)/10000</f>
        <v>0</v>
      </c>
      <c r="J6" s="14">
        <f>SUMIF(续建项目!R:R,B6,续建项目!O:O)/10000</f>
        <v>0</v>
      </c>
      <c r="K6" s="16">
        <f>COUNTIF(新建项目!Q:Q,B6)</f>
        <v>0</v>
      </c>
      <c r="L6" s="14">
        <f>SUMIF(新建项目!Q:Q,B6,新建项目!F:F)/10000</f>
        <v>0</v>
      </c>
      <c r="M6" s="14">
        <f>SUMIF(新建项目!Q:Q,B6,新建项目!K:K)/10000</f>
        <v>0</v>
      </c>
      <c r="N6" s="14">
        <f>SUMIF(新建项目!Q:Q,B6,新建项目!N:N)/10000</f>
        <v>0</v>
      </c>
      <c r="O6" s="16">
        <f>COUNTIF(储备库项目!N:N,B6)</f>
        <v>3</v>
      </c>
      <c r="P6" s="14">
        <f>SUMIF(储备库项目!N:N,B6,储备库项目!F:F)/10000</f>
        <v>1.0368</v>
      </c>
      <c r="Q6" s="14">
        <v>0</v>
      </c>
      <c r="R6" s="14">
        <v>0</v>
      </c>
      <c r="S6" s="13">
        <f t="shared" si="0"/>
        <v>26</v>
      </c>
      <c r="T6" s="14">
        <f t="shared" si="1"/>
        <v>8.4550047306</v>
      </c>
      <c r="U6" s="14" t="e">
        <f ca="1" t="shared" si="2"/>
        <v>#REF!</v>
      </c>
      <c r="V6" s="14">
        <f t="shared" si="3"/>
        <v>0.996325</v>
      </c>
      <c r="W6" s="19" t="e">
        <f ca="1" t="shared" si="4"/>
        <v>#REF!</v>
      </c>
      <c r="X6" s="20">
        <f t="shared" si="5"/>
        <v>0.0246634348236551</v>
      </c>
    </row>
    <row r="7" s="6" customFormat="1" spans="1:24">
      <c r="A7" s="13">
        <v>5</v>
      </c>
      <c r="B7" s="13" t="s">
        <v>92</v>
      </c>
      <c r="C7" s="13">
        <f>COUNTIF(竣工项目!M:M,B7)</f>
        <v>15</v>
      </c>
      <c r="D7" s="14">
        <f>SUMIF(竣工项目!M:M,B7,竣工项目!F:F)/10000</f>
        <v>2.176489</v>
      </c>
      <c r="E7" s="14" t="e">
        <f ca="1">SUMIF(竣工项目!M:M,B7,竣工项目!#REF!)/10000</f>
        <v>#REF!</v>
      </c>
      <c r="F7" s="14">
        <f>SUMIF(竣工项目!M:M,B7,竣工项目!J:J)/10000</f>
        <v>0.367423</v>
      </c>
      <c r="G7" s="16">
        <f>COUNTIF(续建项目!R:R,B7)</f>
        <v>3</v>
      </c>
      <c r="H7" s="14">
        <f>SUMIF(续建项目!R:R,B7,续建项目!F:F)/10000</f>
        <v>0.168528</v>
      </c>
      <c r="I7" s="14">
        <f>SUMIF(续建项目!R:R,B7,续建项目!L:L)/10000</f>
        <v>0.11021</v>
      </c>
      <c r="J7" s="14">
        <f>SUMIF(续建项目!R:R,B7,续建项目!O:O)/10000</f>
        <v>0.0935</v>
      </c>
      <c r="K7" s="16">
        <f>COUNTIF(新建项目!Q:Q,B7)</f>
        <v>1</v>
      </c>
      <c r="L7" s="14">
        <f>SUMIF(新建项目!Q:Q,B7,新建项目!F:F)/10000</f>
        <v>0.932092</v>
      </c>
      <c r="M7" s="14">
        <f>SUMIF(新建项目!Q:Q,B7,新建项目!K:K)/10000</f>
        <v>2</v>
      </c>
      <c r="N7" s="14">
        <f>SUMIF(新建项目!Q:Q,B7,新建项目!N:N)/10000</f>
        <v>1.8</v>
      </c>
      <c r="O7" s="16">
        <f>COUNTIF(储备库项目!N:N,B7)</f>
        <v>7</v>
      </c>
      <c r="P7" s="14">
        <f>SUMIF(储备库项目!N:N,B7,储备库项目!F:F)/10000</f>
        <v>1.198474</v>
      </c>
      <c r="Q7" s="14">
        <v>0</v>
      </c>
      <c r="R7" s="14">
        <v>0</v>
      </c>
      <c r="S7" s="13">
        <f t="shared" si="0"/>
        <v>26</v>
      </c>
      <c r="T7" s="14">
        <f t="shared" si="1"/>
        <v>4.475583</v>
      </c>
      <c r="U7" s="14" t="e">
        <f ca="1" t="shared" si="2"/>
        <v>#REF!</v>
      </c>
      <c r="V7" s="14">
        <f t="shared" si="3"/>
        <v>2.260923</v>
      </c>
      <c r="W7" s="19" t="e">
        <f ca="1" t="shared" si="4"/>
        <v>#REF!</v>
      </c>
      <c r="X7" s="20">
        <f t="shared" si="5"/>
        <v>0.0559678087489551</v>
      </c>
    </row>
    <row r="8" s="6" customFormat="1" spans="1:24">
      <c r="A8" s="13">
        <v>6</v>
      </c>
      <c r="B8" s="13" t="s">
        <v>375</v>
      </c>
      <c r="C8" s="13">
        <f>COUNTIF(竣工项目!M:M,B8)</f>
        <v>9</v>
      </c>
      <c r="D8" s="14">
        <f>SUMIF(竣工项目!M:M,B8,竣工项目!F:F)/10000</f>
        <v>2.506965</v>
      </c>
      <c r="E8" s="14" t="e">
        <f ca="1">SUMIF(竣工项目!M:M,B8,竣工项目!#REF!)/10000</f>
        <v>#REF!</v>
      </c>
      <c r="F8" s="14">
        <f>SUMIF(竣工项目!M:M,B8,竣工项目!J:J)/10000</f>
        <v>0.408773</v>
      </c>
      <c r="G8" s="16">
        <f>COUNTIF(续建项目!R:R,B8)</f>
        <v>0</v>
      </c>
      <c r="H8" s="14">
        <f>SUMIF(续建项目!R:R,B8,续建项目!F:F)/10000</f>
        <v>0</v>
      </c>
      <c r="I8" s="14">
        <f>SUMIF(续建项目!R:R,B8,续建项目!L:L)/10000</f>
        <v>0</v>
      </c>
      <c r="J8" s="14">
        <f>SUMIF(续建项目!R:R,B8,续建项目!O:O)/10000</f>
        <v>0</v>
      </c>
      <c r="K8" s="16">
        <f>COUNTIF(新建项目!Q:Q,B8)</f>
        <v>0</v>
      </c>
      <c r="L8" s="14">
        <f>SUMIF(新建项目!Q:Q,B8,新建项目!F:F)/10000</f>
        <v>0</v>
      </c>
      <c r="M8" s="14">
        <f>SUMIF(新建项目!Q:Q,B8,新建项目!K:K)/10000</f>
        <v>0</v>
      </c>
      <c r="N8" s="14">
        <f>SUMIF(新建项目!Q:Q,B8,新建项目!N:N)/10000</f>
        <v>0</v>
      </c>
      <c r="O8" s="16">
        <f>COUNTIF(储备库项目!N:N,B8)</f>
        <v>0</v>
      </c>
      <c r="P8" s="14">
        <f>SUMIF(储备库项目!N:N,B8,储备库项目!F:F)/10000</f>
        <v>0</v>
      </c>
      <c r="Q8" s="14">
        <v>0</v>
      </c>
      <c r="R8" s="14">
        <v>0</v>
      </c>
      <c r="S8" s="13">
        <f t="shared" si="0"/>
        <v>9</v>
      </c>
      <c r="T8" s="14">
        <f t="shared" si="1"/>
        <v>2.506965</v>
      </c>
      <c r="U8" s="14" t="e">
        <f ca="1" t="shared" si="2"/>
        <v>#REF!</v>
      </c>
      <c r="V8" s="14">
        <f t="shared" si="3"/>
        <v>0.408773</v>
      </c>
      <c r="W8" s="19" t="e">
        <f ca="1" t="shared" si="4"/>
        <v>#REF!</v>
      </c>
      <c r="X8" s="20">
        <f t="shared" si="5"/>
        <v>0.0101189333231325</v>
      </c>
    </row>
    <row r="9" s="6" customFormat="1" spans="1:24">
      <c r="A9" s="13">
        <v>7</v>
      </c>
      <c r="B9" s="13" t="s">
        <v>60</v>
      </c>
      <c r="C9" s="13">
        <f>COUNTIF(竣工项目!M:M,B9)</f>
        <v>103</v>
      </c>
      <c r="D9" s="14">
        <f>SUMIF(竣工项目!M:M,B9,竣工项目!F:F)/10000</f>
        <v>38.3795038444</v>
      </c>
      <c r="E9" s="14" t="e">
        <f ca="1">SUMIF(竣工项目!M:M,B9,竣工项目!#REF!)/10000</f>
        <v>#REF!</v>
      </c>
      <c r="F9" s="14">
        <f>SUMIF(竣工项目!M:M,B9,竣工项目!J:J)/10000</f>
        <v>4.6927098694</v>
      </c>
      <c r="G9" s="16">
        <f>COUNTIF(续建项目!R:R,B9)</f>
        <v>22</v>
      </c>
      <c r="H9" s="14">
        <f>SUMIF(续建项目!R:R,B9,续建项目!F:F)/10000</f>
        <v>52.181777</v>
      </c>
      <c r="I9" s="14">
        <f>SUMIF(续建项目!R:R,B9,续建项目!L:L)/10000</f>
        <v>10.4467</v>
      </c>
      <c r="J9" s="14">
        <f>SUMIF(续建项目!R:R,B9,续建项目!O:O)/10000</f>
        <v>11.2172495425</v>
      </c>
      <c r="K9" s="16">
        <f>COUNTIF(新建项目!Q:Q,B9)</f>
        <v>14</v>
      </c>
      <c r="L9" s="14">
        <f>SUMIF(新建项目!Q:Q,B9,新建项目!F:F)/10000</f>
        <v>11.4042060116</v>
      </c>
      <c r="M9" s="14">
        <f>SUMIF(新建项目!Q:Q,B9,新建项目!K:K)/10000</f>
        <v>3.900097</v>
      </c>
      <c r="N9" s="14">
        <f>SUMIF(新建项目!Q:Q,B9,新建项目!N:N)/10000</f>
        <v>3.129182</v>
      </c>
      <c r="O9" s="16">
        <f>COUNTIF(储备库项目!N:N,B9)</f>
        <v>48</v>
      </c>
      <c r="P9" s="14">
        <f>SUMIF(储备库项目!N:N,B9,储备库项目!F:F)/10000</f>
        <v>54.4640254965914</v>
      </c>
      <c r="Q9" s="14">
        <v>0</v>
      </c>
      <c r="R9" s="14">
        <v>0</v>
      </c>
      <c r="S9" s="13">
        <f t="shared" si="0"/>
        <v>187</v>
      </c>
      <c r="T9" s="14">
        <f t="shared" si="1"/>
        <v>156.429512352591</v>
      </c>
      <c r="U9" s="14" t="e">
        <f ca="1" t="shared" si="2"/>
        <v>#REF!</v>
      </c>
      <c r="V9" s="14">
        <f t="shared" si="3"/>
        <v>19.0391414119</v>
      </c>
      <c r="W9" s="19" t="e">
        <f ca="1" t="shared" si="4"/>
        <v>#REF!</v>
      </c>
      <c r="X9" s="20">
        <f t="shared" si="5"/>
        <v>0.47130266058841</v>
      </c>
    </row>
    <row r="10" s="6" customFormat="1" spans="1:24">
      <c r="A10" s="13">
        <v>8</v>
      </c>
      <c r="B10" s="13" t="s">
        <v>104</v>
      </c>
      <c r="C10" s="13">
        <f>COUNTIF(竣工项目!M:M,B10)</f>
        <v>96</v>
      </c>
      <c r="D10" s="14">
        <f>SUMIF(竣工项目!M:M,B10,竣工项目!F:F)/10000</f>
        <v>15.6762062964</v>
      </c>
      <c r="E10" s="14" t="e">
        <f ca="1">SUMIF(竣工项目!M:M,B10,竣工项目!#REF!)/10000</f>
        <v>#REF!</v>
      </c>
      <c r="F10" s="14">
        <f>SUMIF(竣工项目!M:M,B10,竣工项目!J:J)/10000</f>
        <v>2.3532184638</v>
      </c>
      <c r="G10" s="16">
        <f>COUNTIF(续建项目!R:R,B10)</f>
        <v>2</v>
      </c>
      <c r="H10" s="14">
        <f>SUMIF(续建项目!R:R,B10,续建项目!F:F)/10000</f>
        <v>0.35392</v>
      </c>
      <c r="I10" s="14">
        <f>SUMIF(续建项目!R:R,B10,续建项目!L:L)/10000</f>
        <v>0.1654266</v>
      </c>
      <c r="J10" s="14">
        <f>SUMIF(续建项目!R:R,B10,续建项目!O:O)/10000</f>
        <v>0.140427</v>
      </c>
      <c r="K10" s="16">
        <f>COUNTIF(新建项目!Q:Q,B10)</f>
        <v>4</v>
      </c>
      <c r="L10" s="14">
        <f>SUMIF(新建项目!Q:Q,B10,新建项目!F:F)/10000</f>
        <v>1.553276</v>
      </c>
      <c r="M10" s="14">
        <f>SUMIF(新建项目!Q:Q,B10,新建项目!K:K)/10000</f>
        <v>1.05</v>
      </c>
      <c r="N10" s="14">
        <f>SUMIF(新建项目!Q:Q,B10,新建项目!N:N)/10000</f>
        <v>0.99</v>
      </c>
      <c r="O10" s="16">
        <f>COUNTIF(储备库项目!N:N,B10)</f>
        <v>20</v>
      </c>
      <c r="P10" s="14">
        <f>SUMIF(储备库项目!N:N,B10,储备库项目!F:F)/10000</f>
        <v>20.386118</v>
      </c>
      <c r="Q10" s="14">
        <v>0</v>
      </c>
      <c r="R10" s="14">
        <v>0</v>
      </c>
      <c r="S10" s="13">
        <f t="shared" si="0"/>
        <v>122</v>
      </c>
      <c r="T10" s="14">
        <f t="shared" si="1"/>
        <v>37.9695202964</v>
      </c>
      <c r="U10" s="14" t="e">
        <f ca="1" t="shared" si="2"/>
        <v>#REF!</v>
      </c>
      <c r="V10" s="14">
        <f t="shared" si="3"/>
        <v>3.4836454638</v>
      </c>
      <c r="W10" s="19" t="e">
        <f ca="1" t="shared" si="4"/>
        <v>#REF!</v>
      </c>
      <c r="X10" s="20">
        <f t="shared" si="5"/>
        <v>0.086235578596495</v>
      </c>
    </row>
    <row r="11" s="6" customFormat="1" spans="1:24">
      <c r="A11" s="13">
        <v>9</v>
      </c>
      <c r="B11" s="13" t="s">
        <v>20</v>
      </c>
      <c r="C11" s="13">
        <f>COUNTIF(竣工项目!M:M,B11)</f>
        <v>0</v>
      </c>
      <c r="D11" s="14">
        <v>0</v>
      </c>
      <c r="E11" s="14" t="e">
        <f ca="1">SUMIF(竣工项目!M:M,B11,竣工项目!#REF!)/10000</f>
        <v>#REF!</v>
      </c>
      <c r="F11" s="14">
        <f>SUMIF(竣工项目!M:M,B11,竣工项目!J:J)/10000</f>
        <v>0</v>
      </c>
      <c r="G11" s="16">
        <f>COUNTIF(续建项目!R:R,B11)</f>
        <v>0</v>
      </c>
      <c r="H11" s="14">
        <f>SUMIF(续建项目!R:R,B11,续建项目!F:F)/10000</f>
        <v>0</v>
      </c>
      <c r="I11" s="14">
        <f>SUMIF(续建项目!R:R,B11,续建项目!L:L)/10000</f>
        <v>0</v>
      </c>
      <c r="J11" s="14">
        <f>SUMIF(续建项目!R:R,B11,续建项目!O:O)/10000</f>
        <v>0</v>
      </c>
      <c r="K11" s="16">
        <f>COUNTIF(新建项目!Q:Q,B11)</f>
        <v>0</v>
      </c>
      <c r="L11" s="14">
        <f>SUMIF(新建项目!Q:Q,B11,新建项目!F:F)/10000</f>
        <v>0</v>
      </c>
      <c r="M11" s="14">
        <f>SUMIF(新建项目!Q:Q,B11,新建项目!K:K)/10000</f>
        <v>0</v>
      </c>
      <c r="N11" s="14">
        <f>SUMIF(新建项目!Q:Q,B11,新建项目!N:N)/10000</f>
        <v>0</v>
      </c>
      <c r="O11" s="16">
        <f>COUNTIF(储备库项目!N:N,B11)</f>
        <v>0</v>
      </c>
      <c r="P11" s="14">
        <f>SUMIF(储备库项目!N:N,B11,储备库项目!F:F)/10000</f>
        <v>0</v>
      </c>
      <c r="Q11" s="14">
        <v>0</v>
      </c>
      <c r="R11" s="14">
        <v>0</v>
      </c>
      <c r="S11" s="13">
        <v>125</v>
      </c>
      <c r="T11" s="14">
        <f>17710/10000</f>
        <v>1.771</v>
      </c>
      <c r="U11" s="14">
        <v>0.15</v>
      </c>
      <c r="V11" s="14">
        <f>880/10000</f>
        <v>0.088</v>
      </c>
      <c r="W11" s="19" t="e">
        <f ca="1" t="shared" si="4"/>
        <v>#REF!</v>
      </c>
      <c r="X11" s="20">
        <f t="shared" si="5"/>
        <v>0.00217838783979288</v>
      </c>
    </row>
    <row r="12" s="6" customFormat="1" spans="1:24">
      <c r="A12" s="13"/>
      <c r="B12" s="13" t="s">
        <v>21</v>
      </c>
      <c r="C12" s="13">
        <f t="shared" ref="C12:G12" si="6">SUM(C3:C11)</f>
        <v>269</v>
      </c>
      <c r="D12" s="14">
        <f t="shared" si="6"/>
        <v>85.7970398714</v>
      </c>
      <c r="E12" s="14" t="e">
        <f ca="1" t="shared" si="6"/>
        <v>#REF!</v>
      </c>
      <c r="F12" s="14">
        <f t="shared" si="6"/>
        <v>11.4383083332</v>
      </c>
      <c r="G12" s="13">
        <f t="shared" si="6"/>
        <v>36</v>
      </c>
      <c r="H12" s="14">
        <f t="shared" ref="H12:K12" si="7">SUM(H3:H11)</f>
        <v>87.055915</v>
      </c>
      <c r="I12" s="14">
        <f t="shared" si="7"/>
        <v>20.5241842470588</v>
      </c>
      <c r="J12" s="14">
        <f t="shared" si="7"/>
        <v>20.1383565425</v>
      </c>
      <c r="K12" s="13">
        <f t="shared" si="7"/>
        <v>24</v>
      </c>
      <c r="L12" s="14">
        <f t="shared" ref="L12:O12" si="8">SUM(L3:L11)</f>
        <v>18.2496560116</v>
      </c>
      <c r="M12" s="14">
        <f t="shared" si="8"/>
        <v>9.81059511764706</v>
      </c>
      <c r="N12" s="14">
        <f t="shared" si="8"/>
        <v>8.232182</v>
      </c>
      <c r="O12" s="13">
        <f t="shared" si="8"/>
        <v>83</v>
      </c>
      <c r="P12" s="14">
        <f t="shared" ref="P12:V12" si="9">SUM(P3:P11)</f>
        <v>83.7805174965914</v>
      </c>
      <c r="Q12" s="14">
        <f t="shared" si="9"/>
        <v>0</v>
      </c>
      <c r="R12" s="14">
        <f t="shared" si="9"/>
        <v>0.5</v>
      </c>
      <c r="S12" s="13">
        <f t="shared" si="9"/>
        <v>537</v>
      </c>
      <c r="T12" s="14">
        <f t="shared" si="9"/>
        <v>276.654128379591</v>
      </c>
      <c r="U12" s="14" t="e">
        <f ca="1" t="shared" si="9"/>
        <v>#REF!</v>
      </c>
      <c r="V12" s="14">
        <f t="shared" si="9"/>
        <v>40.3968468757</v>
      </c>
      <c r="X12" s="1"/>
    </row>
    <row r="13" s="6" customFormat="1" spans="1:24">
      <c r="A13" s="1"/>
      <c r="B13" s="1"/>
      <c r="C13" s="1"/>
      <c r="D13" s="3"/>
      <c r="E13" s="3"/>
      <c r="F13" s="3"/>
      <c r="G13" s="17"/>
      <c r="H13" s="3"/>
      <c r="I13" s="3"/>
      <c r="J13" s="3"/>
      <c r="K13" s="3"/>
      <c r="L13" s="3"/>
      <c r="M13" s="3"/>
      <c r="N13" s="3"/>
      <c r="O13" s="3"/>
      <c r="P13" s="3"/>
      <c r="Q13" s="3"/>
      <c r="R13" s="3"/>
      <c r="S13" s="1"/>
      <c r="T13" s="1"/>
      <c r="U13" s="1"/>
      <c r="V13" s="1"/>
      <c r="X13" s="1"/>
    </row>
    <row r="14" s="6" customFormat="1" spans="1:24">
      <c r="A14" s="1"/>
      <c r="B14" s="1"/>
      <c r="C14" s="1"/>
      <c r="D14" s="3"/>
      <c r="E14" s="3"/>
      <c r="F14" s="3"/>
      <c r="G14" s="17"/>
      <c r="H14" s="3"/>
      <c r="I14" s="3"/>
      <c r="J14" s="3"/>
      <c r="K14" s="3"/>
      <c r="L14" s="3"/>
      <c r="M14" s="3"/>
      <c r="N14" s="3"/>
      <c r="O14" s="3"/>
      <c r="P14" s="3"/>
      <c r="Q14" s="3"/>
      <c r="R14" s="3"/>
      <c r="S14" s="1"/>
      <c r="T14" s="1"/>
      <c r="U14" s="1"/>
      <c r="V14" s="1"/>
      <c r="X14" s="1"/>
    </row>
    <row r="26" spans="14:14">
      <c r="N26" s="18">
        <f>32.427/10000</f>
        <v>0.0032427</v>
      </c>
    </row>
  </sheetData>
  <autoFilter ref="A2:X12">
    <extLst/>
  </autoFilter>
  <mergeCells count="5">
    <mergeCell ref="C1:F1"/>
    <mergeCell ref="G1:J1"/>
    <mergeCell ref="K1:N1"/>
    <mergeCell ref="O1:R1"/>
    <mergeCell ref="S1:V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N125"/>
  <sheetViews>
    <sheetView topLeftCell="A67" workbookViewId="0">
      <selection activeCell="D131" sqref="D131"/>
    </sheetView>
  </sheetViews>
  <sheetFormatPr defaultColWidth="8.89166666666667" defaultRowHeight="13.5"/>
  <cols>
    <col min="1" max="3" width="8.89166666666667" style="1"/>
    <col min="4" max="4" width="69.775" style="2" customWidth="1"/>
    <col min="5" max="5" width="11.8916666666667" style="3"/>
    <col min="6" max="16384" width="8.89166666666667" style="1"/>
  </cols>
  <sheetData>
    <row r="1" spans="3:8">
      <c r="C1" s="1" t="s">
        <v>3</v>
      </c>
      <c r="D1" s="1" t="s">
        <v>35</v>
      </c>
      <c r="E1" s="3" t="s">
        <v>1177</v>
      </c>
      <c r="F1" s="1" t="s">
        <v>40</v>
      </c>
      <c r="G1" s="1" t="s">
        <v>8</v>
      </c>
      <c r="H1" s="1" t="s">
        <v>11</v>
      </c>
    </row>
    <row r="2" spans="3:14">
      <c r="C2" s="1">
        <v>1</v>
      </c>
      <c r="D2" s="2" t="s">
        <v>1279</v>
      </c>
      <c r="E2" s="3">
        <v>1605.89</v>
      </c>
      <c r="F2" s="1" t="s">
        <v>97</v>
      </c>
      <c r="G2" s="1">
        <v>482.3</v>
      </c>
      <c r="H2" s="1">
        <v>482.3</v>
      </c>
      <c r="M2" s="4"/>
      <c r="N2" s="2"/>
    </row>
    <row r="3" spans="3:14">
      <c r="C3" s="1">
        <v>2</v>
      </c>
      <c r="D3" s="2" t="s">
        <v>1364</v>
      </c>
      <c r="E3" s="3">
        <v>15948.78</v>
      </c>
      <c r="F3" s="1" t="s">
        <v>97</v>
      </c>
      <c r="G3" s="1">
        <v>12000</v>
      </c>
      <c r="H3" s="1">
        <v>9600</v>
      </c>
      <c r="M3" s="4"/>
      <c r="N3" s="2"/>
    </row>
    <row r="4" spans="3:14">
      <c r="C4" s="1">
        <v>3</v>
      </c>
      <c r="D4" s="2" t="s">
        <v>1287</v>
      </c>
      <c r="E4" s="3">
        <v>458.34</v>
      </c>
      <c r="F4" s="1" t="s">
        <v>97</v>
      </c>
      <c r="G4" s="1">
        <v>358.34</v>
      </c>
      <c r="H4" s="1">
        <v>375.43</v>
      </c>
      <c r="M4" s="4"/>
      <c r="N4" s="2"/>
    </row>
    <row r="5" spans="3:14">
      <c r="C5" s="1">
        <v>4</v>
      </c>
      <c r="D5" s="2" t="s">
        <v>1293</v>
      </c>
      <c r="E5" s="3">
        <v>767.72</v>
      </c>
      <c r="F5" s="1" t="s">
        <v>97</v>
      </c>
      <c r="G5" s="1">
        <v>322.1</v>
      </c>
      <c r="H5" s="1">
        <v>271.94</v>
      </c>
      <c r="M5" s="4"/>
      <c r="N5" s="2"/>
    </row>
    <row r="6" spans="3:14">
      <c r="C6" s="1">
        <v>5</v>
      </c>
      <c r="D6" s="2" t="s">
        <v>1290</v>
      </c>
      <c r="E6" s="3">
        <v>459.22</v>
      </c>
      <c r="F6" s="1" t="s">
        <v>97</v>
      </c>
      <c r="G6" s="1">
        <v>229.3</v>
      </c>
      <c r="H6" s="1">
        <v>288.24</v>
      </c>
      <c r="M6" s="4"/>
      <c r="N6" s="2"/>
    </row>
    <row r="7" spans="3:14">
      <c r="C7" s="1">
        <v>6</v>
      </c>
      <c r="D7" s="2" t="s">
        <v>1283</v>
      </c>
      <c r="E7" s="3">
        <v>178973.23</v>
      </c>
      <c r="F7" s="1" t="s">
        <v>97</v>
      </c>
      <c r="G7" s="1">
        <v>50450</v>
      </c>
      <c r="H7" s="1">
        <v>44093.6536</v>
      </c>
      <c r="M7" s="4"/>
      <c r="N7" s="2"/>
    </row>
    <row r="8" spans="3:14">
      <c r="C8" s="1">
        <v>7</v>
      </c>
      <c r="D8" s="2" t="s">
        <v>1264</v>
      </c>
      <c r="E8" s="3">
        <v>21559.66</v>
      </c>
      <c r="F8" s="1" t="s">
        <v>97</v>
      </c>
      <c r="G8" s="1">
        <v>5000</v>
      </c>
      <c r="H8" s="1">
        <v>4000</v>
      </c>
      <c r="M8" s="4"/>
      <c r="N8" s="2"/>
    </row>
    <row r="9" spans="3:14">
      <c r="C9" s="1">
        <v>8</v>
      </c>
      <c r="D9" s="2" t="s">
        <v>1267</v>
      </c>
      <c r="E9" s="3">
        <v>16751</v>
      </c>
      <c r="F9" s="1" t="s">
        <v>97</v>
      </c>
      <c r="G9" s="1">
        <v>2000</v>
      </c>
      <c r="H9" s="1">
        <v>1600</v>
      </c>
      <c r="M9" s="4"/>
      <c r="N9" s="2"/>
    </row>
    <row r="10" spans="3:14">
      <c r="C10" s="1">
        <v>9</v>
      </c>
      <c r="D10" s="2" t="s">
        <v>1270</v>
      </c>
      <c r="E10" s="3">
        <v>5562.55</v>
      </c>
      <c r="F10" s="1" t="s">
        <v>97</v>
      </c>
      <c r="G10" s="1">
        <v>782</v>
      </c>
      <c r="H10" s="1">
        <v>782</v>
      </c>
      <c r="M10" s="4"/>
      <c r="N10" s="2"/>
    </row>
    <row r="11" spans="3:14">
      <c r="C11" s="1">
        <v>10</v>
      </c>
      <c r="D11" s="2" t="s">
        <v>1275</v>
      </c>
      <c r="E11" s="3">
        <v>5499.62</v>
      </c>
      <c r="F11" s="1" t="s">
        <v>97</v>
      </c>
      <c r="G11" s="1">
        <v>779</v>
      </c>
      <c r="H11" s="1">
        <v>779</v>
      </c>
      <c r="M11" s="4"/>
      <c r="N11" s="2"/>
    </row>
    <row r="12" spans="3:14">
      <c r="C12" s="1">
        <v>11</v>
      </c>
      <c r="D12" s="2" t="s">
        <v>1202</v>
      </c>
      <c r="E12" s="3">
        <v>36309.08</v>
      </c>
      <c r="F12" s="1" t="s">
        <v>97</v>
      </c>
      <c r="G12" s="1">
        <v>10000</v>
      </c>
      <c r="H12" s="1">
        <v>8000</v>
      </c>
      <c r="M12" s="4"/>
      <c r="N12" s="2"/>
    </row>
    <row r="13" spans="3:14">
      <c r="C13" s="1">
        <v>12</v>
      </c>
      <c r="D13" s="2" t="s">
        <v>1206</v>
      </c>
      <c r="E13" s="3">
        <v>46450</v>
      </c>
      <c r="F13" s="1" t="s">
        <v>97</v>
      </c>
      <c r="G13" s="1">
        <v>9000</v>
      </c>
      <c r="H13" s="1">
        <v>7200</v>
      </c>
      <c r="M13" s="4"/>
      <c r="N13" s="2"/>
    </row>
    <row r="14" spans="3:14">
      <c r="C14" s="1">
        <v>13</v>
      </c>
      <c r="D14" s="2" t="s">
        <v>1215</v>
      </c>
      <c r="E14" s="3">
        <v>8388.14</v>
      </c>
      <c r="F14" s="1" t="s">
        <v>97</v>
      </c>
      <c r="G14" s="1">
        <v>4000</v>
      </c>
      <c r="H14" s="1">
        <v>4000</v>
      </c>
      <c r="M14" s="4"/>
      <c r="N14" s="2"/>
    </row>
    <row r="15" spans="3:14">
      <c r="C15" s="1">
        <v>14</v>
      </c>
      <c r="D15" s="2" t="s">
        <v>1259</v>
      </c>
      <c r="E15" s="3">
        <v>16002</v>
      </c>
      <c r="F15" s="1" t="s">
        <v>97</v>
      </c>
      <c r="G15" s="1">
        <v>6250</v>
      </c>
      <c r="H15" s="1">
        <v>5000</v>
      </c>
      <c r="M15" s="4"/>
      <c r="N15" s="2"/>
    </row>
    <row r="16" spans="3:14">
      <c r="C16" s="1">
        <v>15</v>
      </c>
      <c r="D16" s="2" t="s">
        <v>1198</v>
      </c>
      <c r="E16" s="3">
        <v>4499.17</v>
      </c>
      <c r="F16" s="1" t="s">
        <v>97</v>
      </c>
      <c r="G16" s="1">
        <v>1020</v>
      </c>
      <c r="H16" s="1">
        <v>830</v>
      </c>
      <c r="M16" s="4"/>
      <c r="N16" s="2"/>
    </row>
    <row r="17" spans="3:14">
      <c r="C17" s="1">
        <v>16</v>
      </c>
      <c r="D17" s="2" t="s">
        <v>1228</v>
      </c>
      <c r="E17" s="3">
        <v>1315.88</v>
      </c>
      <c r="F17" s="1" t="s">
        <v>97</v>
      </c>
      <c r="G17" s="1">
        <v>1250</v>
      </c>
      <c r="H17" s="1">
        <v>1200</v>
      </c>
      <c r="M17" s="4"/>
      <c r="N17" s="2"/>
    </row>
    <row r="18" spans="3:14">
      <c r="C18" s="1">
        <v>17</v>
      </c>
      <c r="D18" s="2" t="s">
        <v>1219</v>
      </c>
      <c r="E18" s="3">
        <v>14265</v>
      </c>
      <c r="F18" s="1" t="s">
        <v>97</v>
      </c>
      <c r="G18" s="1">
        <v>5500</v>
      </c>
      <c r="H18" s="1">
        <v>4400</v>
      </c>
      <c r="M18" s="4"/>
      <c r="N18" s="2"/>
    </row>
    <row r="19" spans="3:14">
      <c r="C19" s="1">
        <v>18</v>
      </c>
      <c r="D19" s="2" t="s">
        <v>1250</v>
      </c>
      <c r="E19" s="3">
        <v>3839.58</v>
      </c>
      <c r="F19" s="1" t="s">
        <v>97</v>
      </c>
      <c r="G19" s="1">
        <v>50</v>
      </c>
      <c r="H19" s="1">
        <v>1726</v>
      </c>
      <c r="M19" s="4"/>
      <c r="N19" s="2"/>
    </row>
    <row r="20" spans="3:14">
      <c r="C20" s="1">
        <v>19</v>
      </c>
      <c r="D20" s="2" t="s">
        <v>1244</v>
      </c>
      <c r="E20" s="3">
        <v>1268.36</v>
      </c>
      <c r="F20" s="1" t="s">
        <v>97</v>
      </c>
      <c r="G20" s="1">
        <v>50</v>
      </c>
      <c r="H20" s="1">
        <v>300</v>
      </c>
      <c r="M20" s="4"/>
      <c r="N20" s="2"/>
    </row>
    <row r="21" spans="3:14">
      <c r="C21" s="1">
        <v>20</v>
      </c>
      <c r="D21" s="2" t="s">
        <v>1238</v>
      </c>
      <c r="E21" s="3">
        <v>2376.09</v>
      </c>
      <c r="F21" s="1" t="s">
        <v>97</v>
      </c>
      <c r="G21" s="1">
        <v>1250</v>
      </c>
      <c r="H21" s="1">
        <v>1000</v>
      </c>
      <c r="M21" s="4"/>
      <c r="N21" s="2"/>
    </row>
    <row r="22" spans="3:14">
      <c r="C22" s="1">
        <v>21</v>
      </c>
      <c r="D22" s="2" t="s">
        <v>1642</v>
      </c>
      <c r="E22" s="3">
        <v>8438.77</v>
      </c>
      <c r="F22" s="1" t="s">
        <v>97</v>
      </c>
      <c r="G22" s="1">
        <v>4000</v>
      </c>
      <c r="H22" s="1">
        <v>3800</v>
      </c>
      <c r="M22" s="4"/>
      <c r="N22" s="2"/>
    </row>
    <row r="23" spans="3:14">
      <c r="C23" s="1">
        <v>22</v>
      </c>
      <c r="D23" s="2" t="s">
        <v>1643</v>
      </c>
      <c r="E23" s="3">
        <v>14632.1</v>
      </c>
      <c r="F23" s="1" t="s">
        <v>97</v>
      </c>
      <c r="G23" s="1">
        <v>1215</v>
      </c>
      <c r="H23" s="1">
        <v>1208.6</v>
      </c>
      <c r="M23" s="4"/>
      <c r="N23" s="2"/>
    </row>
    <row r="24" spans="3:14">
      <c r="C24" s="1">
        <v>23</v>
      </c>
      <c r="D24" s="2" t="s">
        <v>1235</v>
      </c>
      <c r="E24" s="3">
        <v>10066.24</v>
      </c>
      <c r="F24" s="1" t="s">
        <v>97</v>
      </c>
      <c r="G24" s="1">
        <v>2000</v>
      </c>
      <c r="H24" s="1">
        <v>2380.12</v>
      </c>
      <c r="M24" s="4"/>
      <c r="N24" s="2"/>
    </row>
    <row r="25" spans="3:14">
      <c r="C25" s="1">
        <v>24</v>
      </c>
      <c r="D25" s="2" t="s">
        <v>1241</v>
      </c>
      <c r="E25" s="3">
        <v>9612.78</v>
      </c>
      <c r="F25" s="1" t="s">
        <v>97</v>
      </c>
      <c r="G25" s="1">
        <v>2400</v>
      </c>
      <c r="H25" s="1">
        <v>2829.6</v>
      </c>
      <c r="M25" s="4"/>
      <c r="N25" s="2"/>
    </row>
    <row r="26" spans="3:14">
      <c r="C26" s="1">
        <v>25</v>
      </c>
      <c r="D26" s="2" t="s">
        <v>1212</v>
      </c>
      <c r="E26" s="3">
        <v>7013.32</v>
      </c>
      <c r="F26" s="1" t="s">
        <v>97</v>
      </c>
      <c r="G26" s="1">
        <v>100</v>
      </c>
      <c r="H26" s="1">
        <v>120</v>
      </c>
      <c r="M26" s="4"/>
      <c r="N26" s="2"/>
    </row>
    <row r="27" spans="3:14">
      <c r="C27" s="1">
        <v>26</v>
      </c>
      <c r="D27" s="2" t="s">
        <v>1183</v>
      </c>
      <c r="E27" s="3">
        <v>33995.63</v>
      </c>
      <c r="F27" s="1" t="s">
        <v>97</v>
      </c>
      <c r="G27" s="1">
        <v>1864.3</v>
      </c>
      <c r="H27" s="1">
        <v>1903.6962</v>
      </c>
      <c r="M27" s="4"/>
      <c r="N27" s="2"/>
    </row>
    <row r="28" spans="3:14">
      <c r="C28" s="1">
        <v>27</v>
      </c>
      <c r="D28" s="2" t="s">
        <v>1187</v>
      </c>
      <c r="E28" s="3">
        <v>25587.78</v>
      </c>
      <c r="F28" s="1" t="s">
        <v>97</v>
      </c>
      <c r="G28" s="1">
        <v>11194</v>
      </c>
      <c r="H28" s="1">
        <v>9741.7</v>
      </c>
      <c r="M28" s="4"/>
      <c r="N28" s="2"/>
    </row>
    <row r="29" spans="3:14">
      <c r="C29" s="1">
        <v>28</v>
      </c>
      <c r="D29" s="2" t="s">
        <v>1232</v>
      </c>
      <c r="E29" s="3">
        <v>6111.69</v>
      </c>
      <c r="F29" s="1" t="s">
        <v>97</v>
      </c>
      <c r="G29" s="1">
        <v>4336</v>
      </c>
      <c r="H29" s="1">
        <v>3547.13</v>
      </c>
      <c r="M29" s="4"/>
      <c r="N29" s="2"/>
    </row>
    <row r="30" spans="3:14">
      <c r="C30" s="1">
        <v>29</v>
      </c>
      <c r="D30" s="2" t="s">
        <v>1190</v>
      </c>
      <c r="E30" s="3">
        <v>74540</v>
      </c>
      <c r="F30" s="1" t="s">
        <v>97</v>
      </c>
      <c r="G30" s="1">
        <v>8000</v>
      </c>
      <c r="H30" s="1">
        <v>8800</v>
      </c>
      <c r="M30" s="4"/>
      <c r="N30" s="2"/>
    </row>
    <row r="31" spans="3:14">
      <c r="C31" s="1">
        <v>30</v>
      </c>
      <c r="D31" s="2" t="s">
        <v>1225</v>
      </c>
      <c r="E31" s="3">
        <v>25873</v>
      </c>
      <c r="F31" s="1" t="s">
        <v>97</v>
      </c>
      <c r="G31" s="1">
        <v>1700</v>
      </c>
      <c r="H31" s="1">
        <v>2000</v>
      </c>
      <c r="M31" s="4"/>
      <c r="N31" s="2"/>
    </row>
    <row r="32" spans="3:14">
      <c r="C32" s="1">
        <v>31</v>
      </c>
      <c r="D32" s="2" t="s">
        <v>1194</v>
      </c>
      <c r="E32" s="3">
        <v>11700</v>
      </c>
      <c r="F32" s="1" t="s">
        <v>97</v>
      </c>
      <c r="G32" s="1">
        <v>2400</v>
      </c>
      <c r="H32" s="1">
        <v>2520</v>
      </c>
      <c r="M32" s="4"/>
      <c r="N32" s="2"/>
    </row>
    <row r="33" spans="3:14">
      <c r="C33" s="1">
        <v>32</v>
      </c>
      <c r="D33" s="2" t="s">
        <v>1300</v>
      </c>
      <c r="E33" s="3">
        <v>3680</v>
      </c>
      <c r="F33" s="1" t="s">
        <v>97</v>
      </c>
      <c r="G33" s="1">
        <v>1545.325</v>
      </c>
      <c r="H33" s="1">
        <v>1277.94</v>
      </c>
      <c r="M33" s="4"/>
      <c r="N33" s="2"/>
    </row>
    <row r="34" spans="3:14">
      <c r="C34" s="1">
        <v>33</v>
      </c>
      <c r="D34" s="2" t="s">
        <v>1296</v>
      </c>
      <c r="E34" s="3">
        <v>214880</v>
      </c>
      <c r="F34" s="1" t="s">
        <v>97</v>
      </c>
      <c r="G34" s="1">
        <v>35696</v>
      </c>
      <c r="H34" s="1">
        <v>42793.495425</v>
      </c>
      <c r="M34" s="4"/>
      <c r="N34" s="2"/>
    </row>
    <row r="35" spans="3:14">
      <c r="C35" s="1">
        <v>34</v>
      </c>
      <c r="D35" s="2" t="s">
        <v>1303</v>
      </c>
      <c r="E35" s="3">
        <v>670</v>
      </c>
      <c r="F35" s="1" t="s">
        <v>97</v>
      </c>
      <c r="G35" s="1">
        <v>404.23</v>
      </c>
      <c r="H35" s="1">
        <v>404.23</v>
      </c>
      <c r="M35" s="4"/>
      <c r="N35" s="2"/>
    </row>
    <row r="36" spans="3:14">
      <c r="C36" s="1">
        <v>35</v>
      </c>
      <c r="D36" s="2" t="s">
        <v>1373</v>
      </c>
      <c r="E36" s="3">
        <v>16000</v>
      </c>
      <c r="F36" s="1" t="s">
        <v>1313</v>
      </c>
      <c r="G36" s="1">
        <v>10000</v>
      </c>
      <c r="H36" s="1">
        <v>8000</v>
      </c>
      <c r="M36" s="4"/>
      <c r="N36" s="2"/>
    </row>
    <row r="37" spans="3:14">
      <c r="C37" s="1">
        <v>36</v>
      </c>
      <c r="D37" s="2" t="s">
        <v>1369</v>
      </c>
      <c r="E37" s="3">
        <v>2997.24</v>
      </c>
      <c r="F37" s="1" t="s">
        <v>1313</v>
      </c>
      <c r="G37" s="1">
        <v>1935</v>
      </c>
      <c r="H37" s="1">
        <v>1935</v>
      </c>
      <c r="M37" s="4"/>
      <c r="N37" s="2"/>
    </row>
    <row r="38" spans="3:14">
      <c r="C38" s="1">
        <v>37</v>
      </c>
      <c r="D38" s="2" t="s">
        <v>1367</v>
      </c>
      <c r="E38" s="3">
        <v>8000</v>
      </c>
      <c r="F38" s="1" t="s">
        <v>1313</v>
      </c>
      <c r="G38" s="1">
        <v>5960.17</v>
      </c>
      <c r="H38" s="1">
        <v>5960.17</v>
      </c>
      <c r="M38" s="4"/>
      <c r="N38" s="2"/>
    </row>
    <row r="39" spans="3:14">
      <c r="C39" s="1">
        <v>38</v>
      </c>
      <c r="D39" s="2" t="s">
        <v>1644</v>
      </c>
      <c r="E39" s="3">
        <v>4627.57</v>
      </c>
      <c r="F39" s="1" t="s">
        <v>1313</v>
      </c>
      <c r="G39" s="1">
        <v>4450</v>
      </c>
      <c r="H39" s="1">
        <v>3600</v>
      </c>
      <c r="M39" s="4"/>
      <c r="N39" s="5"/>
    </row>
    <row r="40" spans="3:14">
      <c r="C40" s="1">
        <v>39</v>
      </c>
      <c r="D40" s="2" t="s">
        <v>1346</v>
      </c>
      <c r="E40" s="3">
        <v>654.8</v>
      </c>
      <c r="F40" s="1" t="s">
        <v>1313</v>
      </c>
      <c r="G40" s="1">
        <v>654.8</v>
      </c>
      <c r="H40" s="1">
        <v>630</v>
      </c>
      <c r="M40" s="4"/>
      <c r="N40" s="2"/>
    </row>
    <row r="41" spans="3:14">
      <c r="C41" s="1">
        <v>40</v>
      </c>
      <c r="D41" s="2" t="s">
        <v>1371</v>
      </c>
      <c r="E41" s="3">
        <v>5836.87</v>
      </c>
      <c r="F41" s="1" t="s">
        <v>1313</v>
      </c>
      <c r="G41" s="1">
        <v>3860</v>
      </c>
      <c r="H41" s="1">
        <v>3199.76</v>
      </c>
      <c r="M41" s="4"/>
      <c r="N41" s="2"/>
    </row>
    <row r="42" spans="3:14">
      <c r="C42" s="1">
        <v>41</v>
      </c>
      <c r="D42" s="2" t="s">
        <v>1440</v>
      </c>
      <c r="E42" s="3">
        <v>17848.36</v>
      </c>
      <c r="F42" s="1" t="s">
        <v>1313</v>
      </c>
      <c r="G42" s="1">
        <v>10500</v>
      </c>
      <c r="H42" s="1">
        <v>9918.9</v>
      </c>
      <c r="M42" s="4"/>
      <c r="N42" s="2"/>
    </row>
    <row r="43" spans="3:14">
      <c r="C43" s="1">
        <v>42</v>
      </c>
      <c r="D43" s="2" t="s">
        <v>1315</v>
      </c>
      <c r="E43" s="3">
        <v>904</v>
      </c>
      <c r="F43" s="1" t="s">
        <v>1313</v>
      </c>
      <c r="G43" s="1">
        <v>904</v>
      </c>
      <c r="H43" s="1">
        <v>780</v>
      </c>
      <c r="M43" s="4"/>
      <c r="N43" s="2"/>
    </row>
    <row r="44" spans="3:14">
      <c r="C44" s="1">
        <v>43</v>
      </c>
      <c r="D44" s="2" t="s">
        <v>1645</v>
      </c>
      <c r="E44" s="3">
        <v>3084.9</v>
      </c>
      <c r="F44" s="1" t="s">
        <v>1313</v>
      </c>
      <c r="G44" s="1">
        <v>2850</v>
      </c>
      <c r="H44" s="1">
        <v>2422.5</v>
      </c>
      <c r="M44" s="4"/>
      <c r="N44" s="2"/>
    </row>
    <row r="45" spans="3:14">
      <c r="C45" s="1">
        <v>44</v>
      </c>
      <c r="D45" s="2" t="s">
        <v>1646</v>
      </c>
      <c r="E45" s="3">
        <v>9509.57</v>
      </c>
      <c r="F45" s="1" t="s">
        <v>1313</v>
      </c>
      <c r="G45" s="1">
        <v>2000</v>
      </c>
      <c r="H45" s="1">
        <v>1700</v>
      </c>
      <c r="M45" s="4"/>
      <c r="N45" s="2"/>
    </row>
    <row r="46" spans="3:14">
      <c r="C46" s="1">
        <v>45</v>
      </c>
      <c r="D46" s="2" t="s">
        <v>1337</v>
      </c>
      <c r="E46" s="3">
        <v>9200</v>
      </c>
      <c r="F46" s="1" t="s">
        <v>1313</v>
      </c>
      <c r="G46" s="1">
        <v>1500</v>
      </c>
      <c r="H46" s="1">
        <v>1275</v>
      </c>
      <c r="M46" s="4"/>
      <c r="N46" s="2"/>
    </row>
    <row r="47" spans="3:14">
      <c r="C47" s="1">
        <v>46</v>
      </c>
      <c r="D47" s="2" t="s">
        <v>1403</v>
      </c>
      <c r="E47" s="3">
        <v>18021</v>
      </c>
      <c r="F47" s="1" t="s">
        <v>1313</v>
      </c>
      <c r="G47" s="1">
        <v>3000</v>
      </c>
      <c r="H47" s="1">
        <v>2400</v>
      </c>
      <c r="M47" s="4"/>
      <c r="N47" s="2"/>
    </row>
    <row r="48" spans="3:14">
      <c r="C48" s="1">
        <v>47</v>
      </c>
      <c r="D48" s="2" t="s">
        <v>1647</v>
      </c>
      <c r="E48" s="3">
        <v>2300</v>
      </c>
      <c r="F48" s="1" t="s">
        <v>1313</v>
      </c>
      <c r="G48" s="1">
        <v>500</v>
      </c>
      <c r="H48" s="1">
        <v>400</v>
      </c>
      <c r="M48" s="4"/>
      <c r="N48" s="2"/>
    </row>
    <row r="49" spans="3:14">
      <c r="C49" s="1">
        <v>48</v>
      </c>
      <c r="D49" s="2" t="s">
        <v>1648</v>
      </c>
      <c r="E49" s="3">
        <v>1700</v>
      </c>
      <c r="F49" s="1" t="s">
        <v>1313</v>
      </c>
      <c r="G49" s="1">
        <v>100</v>
      </c>
      <c r="H49" s="1">
        <v>100</v>
      </c>
      <c r="M49" s="4"/>
      <c r="N49" s="2"/>
    </row>
    <row r="50" spans="3:14">
      <c r="C50" s="1">
        <v>49</v>
      </c>
      <c r="D50" s="2" t="s">
        <v>1464</v>
      </c>
      <c r="E50" s="3">
        <v>3000</v>
      </c>
      <c r="F50" s="1" t="s">
        <v>1313</v>
      </c>
      <c r="G50" s="1">
        <v>1000</v>
      </c>
      <c r="H50" s="1">
        <v>800</v>
      </c>
      <c r="M50" s="4"/>
      <c r="N50" s="2"/>
    </row>
    <row r="51" spans="3:14">
      <c r="C51" s="1">
        <v>50</v>
      </c>
      <c r="D51" s="2" t="s">
        <v>1334</v>
      </c>
      <c r="E51" s="3">
        <v>39365</v>
      </c>
      <c r="F51" s="1" t="s">
        <v>1313</v>
      </c>
      <c r="G51" s="1">
        <v>20000</v>
      </c>
      <c r="H51" s="1">
        <v>17880</v>
      </c>
      <c r="M51" s="4"/>
      <c r="N51" s="2"/>
    </row>
    <row r="52" spans="3:14">
      <c r="C52" s="1">
        <v>51</v>
      </c>
      <c r="D52" s="2" t="s">
        <v>1649</v>
      </c>
      <c r="E52" s="3">
        <v>600</v>
      </c>
      <c r="F52" s="1" t="s">
        <v>1392</v>
      </c>
      <c r="M52" s="4"/>
      <c r="N52" s="2"/>
    </row>
    <row r="53" spans="3:14">
      <c r="C53" s="1">
        <v>52</v>
      </c>
      <c r="D53" s="2" t="s">
        <v>1583</v>
      </c>
      <c r="E53" s="3">
        <v>20000</v>
      </c>
      <c r="F53" s="1" t="s">
        <v>1392</v>
      </c>
      <c r="M53" s="4"/>
      <c r="N53" s="2"/>
    </row>
    <row r="54" spans="3:14">
      <c r="C54" s="1">
        <v>53</v>
      </c>
      <c r="D54" s="2" t="s">
        <v>1571</v>
      </c>
      <c r="E54" s="3">
        <v>0.6251</v>
      </c>
      <c r="F54" s="1" t="s">
        <v>1392</v>
      </c>
      <c r="M54" s="4"/>
      <c r="N54" s="2"/>
    </row>
    <row r="55" spans="3:14">
      <c r="C55" s="1">
        <v>54</v>
      </c>
      <c r="D55" s="2" t="s">
        <v>1576</v>
      </c>
      <c r="E55" s="3">
        <v>3000</v>
      </c>
      <c r="F55" s="1" t="s">
        <v>1392</v>
      </c>
      <c r="M55" s="4"/>
      <c r="N55" s="2"/>
    </row>
    <row r="56" spans="3:14">
      <c r="C56" s="1">
        <v>55</v>
      </c>
      <c r="D56" s="2" t="s">
        <v>1636</v>
      </c>
      <c r="E56" s="3">
        <v>80.2688</v>
      </c>
      <c r="F56" s="1" t="s">
        <v>1392</v>
      </c>
      <c r="M56" s="4"/>
      <c r="N56" s="2"/>
    </row>
    <row r="57" spans="3:14">
      <c r="C57" s="1">
        <v>56</v>
      </c>
      <c r="D57" s="2" t="s">
        <v>1650</v>
      </c>
      <c r="E57" s="3" t="s">
        <v>1651</v>
      </c>
      <c r="F57" s="1" t="s">
        <v>1392</v>
      </c>
      <c r="M57" s="4"/>
      <c r="N57" s="2"/>
    </row>
    <row r="58" spans="3:14">
      <c r="C58" s="1">
        <v>57</v>
      </c>
      <c r="D58" s="2" t="s">
        <v>1652</v>
      </c>
      <c r="E58" s="3" t="s">
        <v>1653</v>
      </c>
      <c r="F58" s="1" t="s">
        <v>1392</v>
      </c>
      <c r="M58" s="4"/>
      <c r="N58" s="2"/>
    </row>
    <row r="59" s="1" customFormat="1" spans="3:14">
      <c r="C59" s="1">
        <v>58</v>
      </c>
      <c r="D59" s="2" t="s">
        <v>1654</v>
      </c>
      <c r="E59" s="3">
        <v>853.6</v>
      </c>
      <c r="F59" s="1" t="s">
        <v>1392</v>
      </c>
      <c r="M59" s="4"/>
      <c r="N59" s="2"/>
    </row>
    <row r="60" spans="3:14">
      <c r="C60" s="1">
        <v>59</v>
      </c>
      <c r="D60" s="2" t="s">
        <v>1655</v>
      </c>
      <c r="E60" s="3">
        <v>20000</v>
      </c>
      <c r="F60" s="1" t="s">
        <v>1392</v>
      </c>
      <c r="M60" s="4"/>
      <c r="N60" s="2"/>
    </row>
    <row r="61" spans="3:14">
      <c r="C61" s="1">
        <v>60</v>
      </c>
      <c r="D61" s="2" t="s">
        <v>1574</v>
      </c>
      <c r="E61" s="3">
        <v>800</v>
      </c>
      <c r="F61" s="1" t="s">
        <v>1392</v>
      </c>
      <c r="M61" s="4"/>
      <c r="N61" s="2"/>
    </row>
    <row r="62" spans="3:14">
      <c r="C62" s="1">
        <v>61</v>
      </c>
      <c r="D62" s="2" t="s">
        <v>1656</v>
      </c>
      <c r="E62" s="3" t="s">
        <v>1657</v>
      </c>
      <c r="F62" s="1" t="s">
        <v>1392</v>
      </c>
      <c r="M62" s="4"/>
      <c r="N62" s="2"/>
    </row>
    <row r="63" spans="3:14">
      <c r="C63" s="1">
        <v>62</v>
      </c>
      <c r="D63" s="2" t="s">
        <v>1587</v>
      </c>
      <c r="E63" s="3" t="s">
        <v>1658</v>
      </c>
      <c r="F63" s="1" t="s">
        <v>1392</v>
      </c>
      <c r="M63" s="4"/>
      <c r="N63" s="2"/>
    </row>
    <row r="64" spans="3:14">
      <c r="C64" s="1">
        <v>63</v>
      </c>
      <c r="D64" s="2" t="s">
        <v>1581</v>
      </c>
      <c r="E64" s="3" t="s">
        <v>1659</v>
      </c>
      <c r="F64" s="1" t="s">
        <v>1392</v>
      </c>
      <c r="M64" s="4"/>
      <c r="N64" s="2"/>
    </row>
    <row r="65" spans="3:14">
      <c r="C65" s="1">
        <v>64</v>
      </c>
      <c r="D65" s="2" t="s">
        <v>1585</v>
      </c>
      <c r="E65" s="3">
        <v>47000</v>
      </c>
      <c r="F65" s="1" t="s">
        <v>1392</v>
      </c>
      <c r="M65" s="4"/>
      <c r="N65" s="2"/>
    </row>
    <row r="66" spans="3:14">
      <c r="C66" s="1">
        <v>65</v>
      </c>
      <c r="D66" s="2" t="s">
        <v>1356</v>
      </c>
      <c r="E66" s="3">
        <v>8000</v>
      </c>
      <c r="F66" s="1" t="s">
        <v>1392</v>
      </c>
      <c r="M66" s="4"/>
      <c r="N66" s="2"/>
    </row>
    <row r="67" spans="3:14">
      <c r="C67" s="1">
        <v>66</v>
      </c>
      <c r="D67" s="2" t="s">
        <v>1434</v>
      </c>
      <c r="E67" s="3">
        <v>17000</v>
      </c>
      <c r="F67" s="1" t="s">
        <v>1392</v>
      </c>
      <c r="M67" s="4"/>
      <c r="N67" s="2"/>
    </row>
    <row r="68" spans="3:14">
      <c r="C68" s="1">
        <v>67</v>
      </c>
      <c r="D68" s="2" t="s">
        <v>1419</v>
      </c>
      <c r="E68" s="3">
        <v>800</v>
      </c>
      <c r="F68" s="1" t="s">
        <v>1392</v>
      </c>
      <c r="M68" s="4"/>
      <c r="N68" s="2"/>
    </row>
    <row r="69" spans="3:14">
      <c r="C69" s="1">
        <v>68</v>
      </c>
      <c r="D69" s="2" t="s">
        <v>1472</v>
      </c>
      <c r="E69" s="3">
        <v>15000</v>
      </c>
      <c r="F69" s="1" t="s">
        <v>1392</v>
      </c>
      <c r="M69" s="4"/>
      <c r="N69" s="2"/>
    </row>
    <row r="70" spans="3:14">
      <c r="C70" s="1">
        <v>69</v>
      </c>
      <c r="D70" s="2" t="s">
        <v>1421</v>
      </c>
      <c r="E70" s="3">
        <v>1021.46</v>
      </c>
      <c r="F70" s="1" t="s">
        <v>1392</v>
      </c>
      <c r="M70" s="4"/>
      <c r="N70" s="2"/>
    </row>
    <row r="71" spans="3:14">
      <c r="C71" s="1">
        <v>70</v>
      </c>
      <c r="D71" s="2" t="s">
        <v>1468</v>
      </c>
      <c r="E71" s="3">
        <v>4284.74</v>
      </c>
      <c r="F71" s="1" t="s">
        <v>1392</v>
      </c>
      <c r="M71" s="4"/>
      <c r="N71" s="2"/>
    </row>
    <row r="72" spans="3:14">
      <c r="C72" s="1">
        <v>71</v>
      </c>
      <c r="D72" s="2" t="s">
        <v>1477</v>
      </c>
      <c r="E72" s="3">
        <v>11304</v>
      </c>
      <c r="F72" s="1" t="s">
        <v>1392</v>
      </c>
      <c r="M72" s="4"/>
      <c r="N72" s="2"/>
    </row>
    <row r="73" spans="3:14">
      <c r="C73" s="1">
        <v>72</v>
      </c>
      <c r="D73" s="2" t="s">
        <v>1321</v>
      </c>
      <c r="E73" s="3">
        <v>1445.46</v>
      </c>
      <c r="F73" s="1" t="s">
        <v>1392</v>
      </c>
      <c r="M73" s="4"/>
      <c r="N73" s="2"/>
    </row>
    <row r="74" spans="3:14">
      <c r="C74" s="1">
        <v>73</v>
      </c>
      <c r="D74" s="2" t="s">
        <v>1466</v>
      </c>
      <c r="E74" s="3">
        <v>2596.19</v>
      </c>
      <c r="F74" s="1" t="s">
        <v>1392</v>
      </c>
      <c r="M74" s="4"/>
      <c r="N74" s="2"/>
    </row>
    <row r="75" spans="3:14">
      <c r="C75" s="1">
        <v>74</v>
      </c>
      <c r="D75" s="2" t="s">
        <v>1457</v>
      </c>
      <c r="F75" s="1" t="s">
        <v>1392</v>
      </c>
      <c r="M75" s="4"/>
      <c r="N75" s="2"/>
    </row>
    <row r="76" spans="3:14">
      <c r="C76" s="1">
        <v>75</v>
      </c>
      <c r="D76" s="2" t="s">
        <v>1660</v>
      </c>
      <c r="F76" s="1" t="s">
        <v>1392</v>
      </c>
      <c r="M76" s="4"/>
      <c r="N76" s="2"/>
    </row>
    <row r="77" spans="3:14">
      <c r="C77" s="1">
        <v>76</v>
      </c>
      <c r="D77" s="2" t="s">
        <v>1661</v>
      </c>
      <c r="E77" s="3">
        <v>4080.47</v>
      </c>
      <c r="F77" s="1" t="s">
        <v>1392</v>
      </c>
      <c r="M77" s="4"/>
      <c r="N77" s="2"/>
    </row>
    <row r="78" spans="3:14">
      <c r="C78" s="1">
        <v>77</v>
      </c>
      <c r="D78" s="2" t="s">
        <v>1446</v>
      </c>
      <c r="E78" s="3">
        <v>3500</v>
      </c>
      <c r="F78" s="1" t="s">
        <v>1392</v>
      </c>
      <c r="M78" s="4"/>
      <c r="N78" s="2"/>
    </row>
    <row r="79" spans="3:14">
      <c r="C79" s="1">
        <v>78</v>
      </c>
      <c r="D79" s="2" t="s">
        <v>1348</v>
      </c>
      <c r="E79" s="3">
        <v>2700</v>
      </c>
      <c r="F79" s="1" t="s">
        <v>1392</v>
      </c>
      <c r="M79" s="4"/>
      <c r="N79" s="2"/>
    </row>
    <row r="80" spans="3:14">
      <c r="C80" s="1">
        <v>79</v>
      </c>
      <c r="D80" s="2" t="s">
        <v>1454</v>
      </c>
      <c r="E80" s="3">
        <v>1500</v>
      </c>
      <c r="F80" s="1" t="s">
        <v>1392</v>
      </c>
      <c r="M80" s="4"/>
      <c r="N80" s="2"/>
    </row>
    <row r="81" s="1" customFormat="1" spans="3:14">
      <c r="C81" s="1">
        <v>80</v>
      </c>
      <c r="D81" s="2" t="s">
        <v>1611</v>
      </c>
      <c r="E81" s="3">
        <v>4200</v>
      </c>
      <c r="F81" s="1" t="s">
        <v>1392</v>
      </c>
      <c r="M81" s="4"/>
      <c r="N81" s="2"/>
    </row>
    <row r="82" s="1" customFormat="1" spans="3:14">
      <c r="C82" s="1">
        <v>81</v>
      </c>
      <c r="D82" s="2" t="s">
        <v>1444</v>
      </c>
      <c r="E82" s="3">
        <v>4300</v>
      </c>
      <c r="F82" s="1" t="s">
        <v>1392</v>
      </c>
      <c r="M82" s="4"/>
      <c r="N82" s="2"/>
    </row>
    <row r="83" s="1" customFormat="1" spans="3:14">
      <c r="C83" s="1">
        <v>82</v>
      </c>
      <c r="D83" s="2" t="s">
        <v>1397</v>
      </c>
      <c r="E83" s="3">
        <v>7320</v>
      </c>
      <c r="F83" s="1" t="s">
        <v>1392</v>
      </c>
      <c r="M83" s="4"/>
      <c r="N83" s="2"/>
    </row>
    <row r="84" s="1" customFormat="1" spans="3:14">
      <c r="C84" s="1">
        <v>83</v>
      </c>
      <c r="D84" s="2" t="s">
        <v>1328</v>
      </c>
      <c r="E84" s="3">
        <v>4566.55</v>
      </c>
      <c r="F84" s="1" t="s">
        <v>1392</v>
      </c>
      <c r="M84" s="4"/>
      <c r="N84" s="2"/>
    </row>
    <row r="85" spans="3:14">
      <c r="C85" s="1">
        <v>84</v>
      </c>
      <c r="D85" s="2" t="s">
        <v>1452</v>
      </c>
      <c r="E85" s="3">
        <v>2800</v>
      </c>
      <c r="F85" s="1" t="s">
        <v>1392</v>
      </c>
      <c r="M85" s="4"/>
      <c r="N85" s="2"/>
    </row>
    <row r="86" spans="3:14">
      <c r="C86" s="1">
        <v>85</v>
      </c>
      <c r="D86" s="2" t="s">
        <v>1362</v>
      </c>
      <c r="E86" s="3">
        <v>1000</v>
      </c>
      <c r="F86" s="1" t="s">
        <v>1392</v>
      </c>
      <c r="M86" s="4"/>
      <c r="N86" s="2"/>
    </row>
    <row r="87" spans="3:14">
      <c r="C87" s="1">
        <v>86</v>
      </c>
      <c r="D87" s="2" t="s">
        <v>1325</v>
      </c>
      <c r="E87" s="3">
        <v>4504.42</v>
      </c>
      <c r="F87" s="1" t="s">
        <v>1392</v>
      </c>
      <c r="M87" s="4"/>
      <c r="N87" s="2"/>
    </row>
    <row r="88" spans="3:14">
      <c r="C88" s="1">
        <v>87</v>
      </c>
      <c r="D88" s="2" t="s">
        <v>1629</v>
      </c>
      <c r="E88" s="3">
        <v>4800</v>
      </c>
      <c r="F88" s="1" t="s">
        <v>1392</v>
      </c>
      <c r="M88" s="4"/>
      <c r="N88" s="2"/>
    </row>
    <row r="89" spans="3:14">
      <c r="C89" s="1">
        <v>88</v>
      </c>
      <c r="D89" s="2" t="s">
        <v>1448</v>
      </c>
      <c r="E89" s="3">
        <v>4000</v>
      </c>
      <c r="F89" s="1" t="s">
        <v>1392</v>
      </c>
      <c r="M89" s="4"/>
      <c r="N89" s="2"/>
    </row>
    <row r="90" spans="3:14">
      <c r="C90" s="1">
        <v>89</v>
      </c>
      <c r="D90" s="2" t="s">
        <v>1436</v>
      </c>
      <c r="E90" s="3">
        <v>7500</v>
      </c>
      <c r="F90" s="1" t="s">
        <v>1392</v>
      </c>
      <c r="M90" s="4"/>
      <c r="N90" s="2"/>
    </row>
    <row r="91" spans="3:14">
      <c r="C91" s="1">
        <v>90</v>
      </c>
      <c r="D91" s="2" t="s">
        <v>1310</v>
      </c>
      <c r="E91" s="3">
        <v>9998.51</v>
      </c>
      <c r="F91" s="1" t="s">
        <v>1392</v>
      </c>
      <c r="M91" s="4"/>
      <c r="N91" s="2"/>
    </row>
    <row r="92" spans="3:14">
      <c r="C92" s="1">
        <v>91</v>
      </c>
      <c r="D92" s="2" t="s">
        <v>1470</v>
      </c>
      <c r="E92" s="3">
        <v>1000</v>
      </c>
      <c r="F92" s="1" t="s">
        <v>1392</v>
      </c>
      <c r="M92" s="4"/>
      <c r="N92" s="2"/>
    </row>
    <row r="93" spans="3:14">
      <c r="C93" s="1">
        <v>92</v>
      </c>
      <c r="D93" s="2" t="s">
        <v>1431</v>
      </c>
      <c r="E93" s="3">
        <v>9000</v>
      </c>
      <c r="F93" s="1" t="s">
        <v>1392</v>
      </c>
      <c r="M93" s="4"/>
      <c r="N93" s="2"/>
    </row>
    <row r="94" spans="3:14">
      <c r="C94" s="1">
        <v>93</v>
      </c>
      <c r="D94" s="2" t="s">
        <v>1340</v>
      </c>
      <c r="E94" s="3">
        <v>3400</v>
      </c>
      <c r="F94" s="1" t="s">
        <v>1392</v>
      </c>
      <c r="M94" s="4"/>
      <c r="N94" s="2"/>
    </row>
    <row r="95" spans="3:14">
      <c r="C95" s="1">
        <v>94</v>
      </c>
      <c r="D95" s="2" t="s">
        <v>1662</v>
      </c>
      <c r="E95" s="3">
        <v>4321.64</v>
      </c>
      <c r="F95" s="1" t="s">
        <v>1392</v>
      </c>
      <c r="M95" s="4"/>
      <c r="N95" s="2"/>
    </row>
    <row r="96" spans="3:14">
      <c r="C96" s="1">
        <v>95</v>
      </c>
      <c r="D96" s="2" t="s">
        <v>1428</v>
      </c>
      <c r="E96" s="3">
        <v>11000</v>
      </c>
      <c r="F96" s="1" t="s">
        <v>1392</v>
      </c>
      <c r="M96" s="4"/>
      <c r="N96" s="2"/>
    </row>
    <row r="97" spans="3:14">
      <c r="C97" s="1">
        <v>96</v>
      </c>
      <c r="D97" s="2" t="s">
        <v>1450</v>
      </c>
      <c r="E97" s="3">
        <v>2856.86</v>
      </c>
      <c r="F97" s="1" t="s">
        <v>1392</v>
      </c>
      <c r="M97" s="4"/>
      <c r="N97" s="2"/>
    </row>
    <row r="98" spans="3:14">
      <c r="C98" s="1">
        <v>97</v>
      </c>
      <c r="D98" s="2" t="s">
        <v>1416</v>
      </c>
      <c r="E98" s="3">
        <v>35065.34</v>
      </c>
      <c r="F98" s="1" t="s">
        <v>1392</v>
      </c>
      <c r="M98" s="4"/>
      <c r="N98" s="2"/>
    </row>
    <row r="99" spans="3:14">
      <c r="C99" s="1">
        <v>98</v>
      </c>
      <c r="D99" s="2" t="s">
        <v>1390</v>
      </c>
      <c r="E99" s="3">
        <v>3433.68</v>
      </c>
      <c r="F99" s="1" t="s">
        <v>1392</v>
      </c>
      <c r="M99" s="4"/>
      <c r="N99" s="2"/>
    </row>
    <row r="100" spans="3:14">
      <c r="C100" s="1">
        <v>99</v>
      </c>
      <c r="D100" s="2" t="s">
        <v>1626</v>
      </c>
      <c r="E100" s="3">
        <v>23000</v>
      </c>
      <c r="F100" s="1" t="s">
        <v>1392</v>
      </c>
      <c r="M100" s="4"/>
      <c r="N100" s="2"/>
    </row>
    <row r="101" spans="3:14">
      <c r="C101" s="1">
        <v>100</v>
      </c>
      <c r="D101" s="2" t="s">
        <v>1395</v>
      </c>
      <c r="E101" s="3">
        <v>100000</v>
      </c>
      <c r="F101" s="1" t="s">
        <v>1392</v>
      </c>
      <c r="M101" s="4"/>
      <c r="N101" s="2"/>
    </row>
    <row r="102" spans="3:14">
      <c r="C102" s="1">
        <v>101</v>
      </c>
      <c r="D102" s="2" t="s">
        <v>1405</v>
      </c>
      <c r="E102" s="3">
        <v>8020</v>
      </c>
      <c r="F102" s="1" t="s">
        <v>1392</v>
      </c>
      <c r="M102" s="4"/>
      <c r="N102" s="2"/>
    </row>
    <row r="103" spans="3:14">
      <c r="C103" s="1">
        <v>102</v>
      </c>
      <c r="D103" s="2" t="s">
        <v>1460</v>
      </c>
      <c r="E103" s="3" t="s">
        <v>1663</v>
      </c>
      <c r="F103" s="1" t="s">
        <v>1392</v>
      </c>
      <c r="M103" s="4"/>
      <c r="N103" s="2"/>
    </row>
    <row r="104" spans="3:14">
      <c r="C104" s="1">
        <v>103</v>
      </c>
      <c r="D104" s="2" t="s">
        <v>1401</v>
      </c>
      <c r="E104" s="3" t="s">
        <v>1664</v>
      </c>
      <c r="F104" s="1" t="s">
        <v>1392</v>
      </c>
      <c r="M104" s="4"/>
      <c r="N104" s="2"/>
    </row>
    <row r="105" spans="3:14">
      <c r="C105" s="1">
        <v>104</v>
      </c>
      <c r="D105" s="2" t="s">
        <v>1442</v>
      </c>
      <c r="E105" s="3" t="s">
        <v>1665</v>
      </c>
      <c r="F105" s="1" t="s">
        <v>1392</v>
      </c>
      <c r="M105" s="4"/>
      <c r="N105" s="2"/>
    </row>
    <row r="106" spans="3:14">
      <c r="C106" s="1">
        <v>105</v>
      </c>
      <c r="D106" s="2" t="s">
        <v>1438</v>
      </c>
      <c r="E106" s="3">
        <v>6974</v>
      </c>
      <c r="F106" s="1" t="s">
        <v>1392</v>
      </c>
      <c r="M106" s="4"/>
      <c r="N106" s="2"/>
    </row>
    <row r="107" spans="3:14">
      <c r="C107" s="1">
        <v>106</v>
      </c>
      <c r="D107" s="2" t="s">
        <v>1666</v>
      </c>
      <c r="E107" s="3">
        <v>15000</v>
      </c>
      <c r="F107" s="1" t="s">
        <v>1392</v>
      </c>
      <c r="M107" s="4"/>
      <c r="N107" s="2"/>
    </row>
    <row r="108" spans="3:14">
      <c r="C108" s="1">
        <v>107</v>
      </c>
      <c r="D108" s="2" t="s">
        <v>1426</v>
      </c>
      <c r="E108" s="3">
        <v>15000</v>
      </c>
      <c r="F108" s="1" t="s">
        <v>1392</v>
      </c>
      <c r="M108" s="4"/>
      <c r="N108" s="2"/>
    </row>
    <row r="109" spans="3:14">
      <c r="C109" s="1">
        <v>108</v>
      </c>
      <c r="D109" s="2" t="s">
        <v>1475</v>
      </c>
      <c r="E109" s="3">
        <v>17190.1</v>
      </c>
      <c r="F109" s="1" t="s">
        <v>1392</v>
      </c>
      <c r="M109" s="4"/>
      <c r="N109" s="2"/>
    </row>
    <row r="110" spans="3:14">
      <c r="C110" s="1">
        <v>109</v>
      </c>
      <c r="D110" s="2" t="s">
        <v>1593</v>
      </c>
      <c r="E110" s="3">
        <v>3500</v>
      </c>
      <c r="F110" s="1" t="s">
        <v>1392</v>
      </c>
      <c r="M110" s="4"/>
      <c r="N110" s="2"/>
    </row>
    <row r="111" spans="3:14">
      <c r="C111" s="1">
        <v>110</v>
      </c>
      <c r="D111" s="2" t="s">
        <v>1602</v>
      </c>
      <c r="E111" s="3">
        <v>2450</v>
      </c>
      <c r="F111" s="1" t="s">
        <v>1392</v>
      </c>
      <c r="M111" s="4"/>
      <c r="N111" s="2"/>
    </row>
    <row r="112" spans="3:14">
      <c r="C112" s="1">
        <v>111</v>
      </c>
      <c r="D112" s="2" t="s">
        <v>1604</v>
      </c>
      <c r="E112" s="3">
        <v>793.39</v>
      </c>
      <c r="F112" s="1" t="s">
        <v>1392</v>
      </c>
      <c r="M112" s="4"/>
      <c r="N112" s="2"/>
    </row>
    <row r="113" spans="3:14">
      <c r="C113" s="1">
        <v>112</v>
      </c>
      <c r="D113" s="2" t="s">
        <v>1606</v>
      </c>
      <c r="E113" s="3">
        <v>398.16</v>
      </c>
      <c r="F113" s="1" t="s">
        <v>1392</v>
      </c>
      <c r="M113" s="4"/>
      <c r="N113" s="2"/>
    </row>
    <row r="114" spans="3:14">
      <c r="C114" s="1">
        <v>113</v>
      </c>
      <c r="D114" s="2" t="s">
        <v>1624</v>
      </c>
      <c r="E114" s="3">
        <v>197</v>
      </c>
      <c r="F114" s="1" t="s">
        <v>1392</v>
      </c>
      <c r="M114" s="4"/>
      <c r="N114" s="2"/>
    </row>
    <row r="115" spans="14:14">
      <c r="N115" s="2"/>
    </row>
    <row r="116" spans="14:14">
      <c r="N116" s="2"/>
    </row>
    <row r="117" spans="14:14">
      <c r="N117" s="2"/>
    </row>
    <row r="118" spans="14:14">
      <c r="N118" s="2"/>
    </row>
    <row r="119" spans="14:14">
      <c r="N119" s="2"/>
    </row>
    <row r="120" spans="14:14">
      <c r="N120" s="2"/>
    </row>
    <row r="121" spans="14:14">
      <c r="N121" s="2"/>
    </row>
    <row r="122" spans="14:14">
      <c r="N122" s="2"/>
    </row>
    <row r="123" spans="14:14">
      <c r="N123" s="2"/>
    </row>
    <row r="124" spans="14:14">
      <c r="N124" s="2"/>
    </row>
    <row r="125" spans="14:14">
      <c r="N125" s="2"/>
    </row>
  </sheetData>
  <autoFilter ref="A1:P126">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珠海国家高新技术开发区</Company>
  <Application>WPS 表格</Application>
  <HeadingPairs>
    <vt:vector size="2" baseType="variant">
      <vt:variant>
        <vt:lpstr>工作表</vt:lpstr>
      </vt:variant>
      <vt:variant>
        <vt:i4>10</vt:i4>
      </vt:variant>
    </vt:vector>
  </HeadingPairs>
  <TitlesOfParts>
    <vt:vector size="10" baseType="lpstr">
      <vt:lpstr>按建设阶段汇总</vt:lpstr>
      <vt:lpstr>按牵头责任部门汇总</vt:lpstr>
      <vt:lpstr>竣工项目</vt:lpstr>
      <vt:lpstr>续建项目</vt:lpstr>
      <vt:lpstr>新建项目</vt:lpstr>
      <vt:lpstr>储备库项目</vt:lpstr>
      <vt:lpstr>Sheet4</vt:lpstr>
      <vt:lpstr>Sheet3</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张学荣</dc:creator>
  <cp:lastModifiedBy>user</cp:lastModifiedBy>
  <dcterms:created xsi:type="dcterms:W3CDTF">2022-12-10T03:07:00Z</dcterms:created>
  <dcterms:modified xsi:type="dcterms:W3CDTF">2024-11-05T14:27:15Z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060F38318F00190BC3BA296787D4A08A</vt:lpwstr>
  </property>
  <property fmtid="{D5CDD505-2E9C-101B-9397-08002B2CF9AE}" pid="3" name="KSOProductBuildVer">
    <vt:lpwstr>2052-11.8.2.12019</vt:lpwstr>
  </property>
</Properties>
</file>