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735" firstSheet="2" activeTab="2"/>
  </bookViews>
  <sheets>
    <sheet name="按建设阶段汇总" sheetId="9" state="hidden" r:id="rId1"/>
    <sheet name="按牵头责任部门汇总" sheetId="8" state="hidden" r:id="rId2"/>
    <sheet name="高新区2025年政府投资项目计划" sheetId="4" r:id="rId3"/>
    <sheet name="Sheet1" sheetId="10" state="hidden" r:id="rId4"/>
  </sheets>
  <externalReferences>
    <externalReference r:id="rId5"/>
  </externalReferences>
  <definedNames>
    <definedName name="_xlnm._FilterDatabase" localSheetId="1" hidden="1">按牵头责任部门汇总!$A$4:$L$54</definedName>
    <definedName name="_xlnm._FilterDatabase" localSheetId="2" hidden="1">高新区2025年政府投资项目计划!$A$7:$IL$53</definedName>
    <definedName name="_xlnm._FilterDatabase" localSheetId="3" hidden="1">Sheet1!$A$2:$AB$12</definedName>
    <definedName name="_xlnm.Print_Area" localSheetId="2">高新区2025年政府投资项目计划!$A$1:$R$53</definedName>
    <definedName name="_xlnm.Print_Titles" localSheetId="2">高新区2025年政府投资项目计划!$4:5</definedName>
    <definedName name="_xlnm.Print_Area" localSheetId="1">按牵头责任部门汇总!$A$1:$H$54</definedName>
    <definedName name="_xlnm.Print_Titles" localSheetId="1">按牵头责任部门汇总!$4:4</definedName>
    <definedName name="_xlnm.Print_Area" localSheetId="0">按建设阶段汇总!$A$1:$J$13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<sst xmlns="http://schemas.openxmlformats.org/spreadsheetml/2006/main" count="609" uniqueCount="225">
  <si>
    <t>附件1</t>
  </si>
  <si>
    <t>高新区2025年政府投资项目计划（汇总表）</t>
  </si>
  <si>
    <t>单位：万元</t>
  </si>
  <si>
    <t>序号</t>
  </si>
  <si>
    <t>项目类别</t>
  </si>
  <si>
    <t>项目个数</t>
  </si>
  <si>
    <t>项目总投资</t>
  </si>
  <si>
    <t>投资计划</t>
  </si>
  <si>
    <t>资金计划</t>
  </si>
  <si>
    <t>备注</t>
  </si>
  <si>
    <t>合计</t>
  </si>
  <si>
    <t>区财政</t>
  </si>
  <si>
    <t>专项债</t>
  </si>
  <si>
    <t>其他</t>
  </si>
  <si>
    <t>竣工项目</t>
  </si>
  <si>
    <t>续建项目</t>
  </si>
  <si>
    <t xml:space="preserve">新建项目 </t>
  </si>
  <si>
    <t>储备库项目</t>
  </si>
  <si>
    <t>市、区共建项目</t>
  </si>
  <si>
    <t>/</t>
  </si>
  <si>
    <t>零星小额工程</t>
  </si>
  <si>
    <t>附件2</t>
  </si>
  <si>
    <t>牵头责任部门</t>
  </si>
  <si>
    <t>区住房城乡建设局</t>
  </si>
  <si>
    <t>小计</t>
  </si>
  <si>
    <t>区社会事业局</t>
  </si>
  <si>
    <t>唐家湾镇</t>
  </si>
  <si>
    <t>区科技产业局</t>
  </si>
  <si>
    <t>区商务局</t>
  </si>
  <si>
    <t>区政务服务数据管理局</t>
  </si>
  <si>
    <t>区应急管理局</t>
  </si>
  <si>
    <t>区投促中心</t>
  </si>
  <si>
    <t>附件</t>
  </si>
  <si>
    <t>高新区2025年政府投资项目计划</t>
  </si>
  <si>
    <t>项目名称</t>
  </si>
  <si>
    <t>牵头责任单位</t>
  </si>
  <si>
    <t>建设
单位</t>
  </si>
  <si>
    <t>建设内容及规模</t>
  </si>
  <si>
    <t>总投资</t>
  </si>
  <si>
    <t>预计开工时间</t>
  </si>
  <si>
    <t>建设起止年限</t>
  </si>
  <si>
    <t>建设性质</t>
  </si>
  <si>
    <t>立项批复文号</t>
  </si>
  <si>
    <t>预计累计至2024年底完成投资额</t>
  </si>
  <si>
    <t>行业类别</t>
  </si>
  <si>
    <t>1</t>
  </si>
  <si>
    <t>2</t>
  </si>
  <si>
    <t>3</t>
  </si>
  <si>
    <t>4</t>
  </si>
  <si>
    <t>5</t>
  </si>
  <si>
    <t>6</t>
  </si>
  <si>
    <t>7</t>
  </si>
  <si>
    <t>8</t>
  </si>
  <si>
    <t>9</t>
  </si>
  <si>
    <t>10</t>
  </si>
  <si>
    <t>11</t>
  </si>
  <si>
    <t>12</t>
  </si>
  <si>
    <t>13</t>
  </si>
  <si>
    <t>14</t>
  </si>
  <si>
    <t>15</t>
  </si>
  <si>
    <t>16</t>
  </si>
  <si>
    <t>17</t>
  </si>
  <si>
    <t>合计（592）</t>
  </si>
  <si>
    <t>一</t>
  </si>
  <si>
    <r>
      <rPr>
        <b/>
        <sz val="12"/>
        <rFont val="宋体"/>
        <charset val="0"/>
      </rPr>
      <t>竣工项目（285</t>
    </r>
    <r>
      <rPr>
        <sz val="11"/>
        <rFont val="宋体"/>
        <charset val="0"/>
      </rPr>
      <t>）</t>
    </r>
  </si>
  <si>
    <t>金鼎工业园金永二路和金丰一路市政道路工程、2023年度珠海市高新区老旧小区改造提升工程、拱星三巷道路改造工程、高新区金洲四路西侧、香山路北侧地块配套道路工程、惠景和园项目配套市政道路工程、金鼎中学后门道路改造提升工程、金鼎敬老院南侧配套道路金文路西延段工程、软件园路等市政道路路面改造工程（一期）、软件园路等市政道路路面改造工程（二期）、金鼎科技工业园金鸿四路延长段市政道路工程等。</t>
  </si>
  <si>
    <t>二</t>
  </si>
  <si>
    <t>续建项目（25）</t>
  </si>
  <si>
    <t>珠海高新区那洲小学周边配套道路新建工程</t>
  </si>
  <si>
    <t>区公建中心</t>
  </si>
  <si>
    <t>建设内容主要包括那东一路、那东二路、那洲东路（那东一路至纳水北环路段）等3条新建市政道路，其中那东一路为新建支路，规划宽度为18米，双向两车道，设计长度为229米；那东二路为新建支路，规划宽度为18米，双向两车道，设计长度为211米；那洲东路（那东一路至澳科大西路段）为新建次干路，规划宽度为24米，双向四车道，设计长度为396米。</t>
  </si>
  <si>
    <t>\</t>
  </si>
  <si>
    <t>2024-2025</t>
  </si>
  <si>
    <t>续建</t>
  </si>
  <si>
    <t>珠高发投审〔2024〕5号</t>
  </si>
  <si>
    <t>市政基础设施项目</t>
  </si>
  <si>
    <t>珠海高新区那洲中学东侧道路新建工程</t>
  </si>
  <si>
    <t>本工程位于珠海市唐家湾镇那洲村，道路北起金唐西路（X=1013329.535，Y=395437.446），南至纳水北环路（（X=1012867.829，Y=395843.758）。道路设计全长738.53米，为城市次干路，道路宽度为24m，双向四车道。主要工程内容：道路工程、污水工程、雨水工程、给水工程、电缆沟工程、通信管沟工程、照明工程、海绵城市、交通工程、安监工程、燃气预留及绿化工程。</t>
  </si>
  <si>
    <t>珠高发投审〔2024〕1号</t>
  </si>
  <si>
    <t>珠海高新区仁恒滨海湾周边配套市政道路新建工程</t>
  </si>
  <si>
    <t>本工程位于珠海市高新区，包含东岸北路、东岸南路、田馆二路共计3条市政道路，道路总长953.88米，道路等级均为支路。建设内容包括道路、管线、交通、照明、景观绿化等附属工程。</t>
  </si>
  <si>
    <t>珠高发投审〔2024〕4号</t>
  </si>
  <si>
    <t>珠海市高新区500kV金鼎站配套市政电缆隧道新建工程</t>
  </si>
  <si>
    <t>格力建投</t>
  </si>
  <si>
    <t>本工程（项目编码：2205-440400-04-01-331945）位于珠海市高新区金鼎片区，新建220KV电缆隧道，起点二线公路，终点接金溪珠海高新技术产业开发区发展改革和财政金融局文件大道电缆隧道，采用单舱、双舱结合形式，全长约3.96km，其中二线公路-金环路段新建十二回路220KV双舱电缆隧道，长度约0.84km，断面外尺寸B*H=6.7*4.0，局部顶管段为2个Ф3.5m内径圆形电缆隧道；金环路段新建六回路220KV单舱电缆隧道，长度约3.12km，断面外尺寸B*H=3.6*4.0m；项目建设主要内容包括基坑支护工程、主体结构工程、工艺工程、通风工程、保护及拆除恢复工程。</t>
  </si>
  <si>
    <t>2023-2025</t>
  </si>
  <si>
    <t>珠高发投审〔2022〕75号</t>
  </si>
  <si>
    <t>珠海市高新区220kV永丰站配套市政电缆隧道新建工程（一期）</t>
  </si>
  <si>
    <t>本工程一期实施二线公路、金鼎西路、金环路、中珠渠北路、中珠渠南路。一期建设内容包括新建 220kV 四回路电力隧道约 3.28km，采用单舱形式，断面尺寸B×H=2.80m×2.60m；新建 110kV 六回路电缆沟，约 5.39km，断面尺寸 B×H=2.06m×2.68m。</t>
  </si>
  <si>
    <t>珠高发投审〔2023〕10号</t>
  </si>
  <si>
    <t>珠海高新区情侣北路东段新建雨水渠及病害修复工程</t>
  </si>
  <si>
    <t>高华城资</t>
  </si>
  <si>
    <t>情侣北路东段新建雨水渠、管道病害修复，完善雨水收集设施及闸门等配套设施。</t>
  </si>
  <si>
    <t>珠高发投〔2023〕49号</t>
  </si>
  <si>
    <t>中珠渠南路工程</t>
  </si>
  <si>
    <t>城建市政</t>
  </si>
  <si>
    <t>本工程位于珠海高新区金鼎片区，西起金环路，东至京珠高速西辅道，道路全长约3426米，道路红线宽度为24米，道路等级为城市次干路，双向4车道，设计时速为40公里每小时。</t>
  </si>
  <si>
    <t>2019-2025</t>
  </si>
  <si>
    <t>珠高发投〔2018〕73号</t>
  </si>
  <si>
    <t>高新区水环境综合整治2.0项目（第二批）</t>
  </si>
  <si>
    <t>交通集团</t>
  </si>
  <si>
    <t>本项目位于珠海市高新区，主要建设内容包括潭井排洪渠改建工程和佛迳排洪渠改建工程。潭井排渠改建工程，设计起于西部沿海高速，终至佳能排洪渠，设计长度约1.271公里，防洪标准为100年一遇；佛迳排洪渠改建工程，设计起于西部沿海高速，终至中珠排洪渠，设计长度约1.156公里，防洪标准为100年一遇。</t>
  </si>
  <si>
    <t>珠高发投审〔2024〕13号</t>
  </si>
  <si>
    <t>金凤排洪渠（凤凰山隧道北-南围海堤段）综合整治工程</t>
  </si>
  <si>
    <t>项目起于凤凰山隧道北出口，止于南围海堤。包含两侧慢性系统的贯通，驿站、活动场地等配套设施完善；修建道路共计约1,024米；新建2座桥梁，拆除3座，提升5座；排洪渠修建工程长5,350米，含挡墙重建或加固、渠底清淤、两岸步道建设等。</t>
  </si>
  <si>
    <t>2022-2026</t>
  </si>
  <si>
    <t>珠高发投审〔 2021〕 11号</t>
  </si>
  <si>
    <t>广东省珠海市大湾区智造产业园及配套服务设施项目-二线公路改造提升及衔接通道工程</t>
  </si>
  <si>
    <t>珠海华昕开发建设有限公司</t>
  </si>
  <si>
    <t>广东省珠海市大湾区智造产业园及配套服务设施项目-二线公路改造提升及衔接通道工程三标段包含1条道路（次干路）、1条排洪渠，其中市政道路为新建二线公路（金鼎西路~珠中边界段），总长约2.6km；排洪渠包括河屋坑排洪渠，总长约0.23km。（具体建设标准、规模及投资额以相关主管部门批复为准）。
二线公路三标段南起驾考中心，北至珠中边界，设计全长约2.60km,道路红线宽度23m,双向4车道，道路等级为次干路。二线公路改造配套设施包含道路、桥涵、排水管、给水管、排污管、照明、交通、安监绿化景观、缆线管廊和排洪渠。</t>
  </si>
  <si>
    <t>珠高发投审〔2022〕68号</t>
  </si>
  <si>
    <t>向海一路、创意南路( 裕华聚酯段) 和裕华路北段部分建设工程（一期）</t>
  </si>
  <si>
    <t>项目位于珠海市高新区后环片区，项目包含3条市政道路，分别为向海一路、创意南路( 裕华聚酯段) 和裕华路北段部分建设工程，总长约1.30km。
本项目一期包含创意南路、裕华路共2条市政道路，设计总长约567m。设计内容主要包含新建道路及与现状交叉口衔接范围改造。</t>
  </si>
  <si>
    <t>珠高发投审〔2024〕16号</t>
  </si>
  <si>
    <t>广东省珠海市大湾区智造产业园及配套服务设施项目-ABCD片区市政配套工程</t>
  </si>
  <si>
    <t>华发集团</t>
  </si>
  <si>
    <t>包括1条排洪渠及2条截洪沟；市政道路包括3条支路，设计总长约1.46km排洪渠长0.5km，截洪沟全长0.96km。</t>
  </si>
  <si>
    <t>2025-2025</t>
  </si>
  <si>
    <t>珠高发投审〔2022〕77号</t>
  </si>
  <si>
    <t>珠海市高新区金珠路东侧保障性租赁住房新建工程</t>
  </si>
  <si>
    <t>高新基建</t>
  </si>
  <si>
    <t>项目位于珠海市高新区南围片区中珠渠南路南侧、金珠路东侧。用地面积约7351㎡，总建筑面积30059.96平方米，计容建筑面积22053㎡。拟建设邻里中心及保障性租赁住房。</t>
  </si>
  <si>
    <t>珠高发投审〔2023〕24号</t>
  </si>
  <si>
    <t>其他公共服务项目</t>
  </si>
  <si>
    <t>珠海市高新区新一代信息技术产业园基础设施配套新建工程（一期）</t>
  </si>
  <si>
    <t>本工程位于珠海市高新区金鼎片区。一期工程包含金鼎中路、横二路共2条市政道路，设计总长约为0.60km，其中次干路约0.26km，支路约0.34km。建设内容包括：道路工程、给水工程、雨水工程、污水工程、预留沟工程、电力通信工程、照明工程、景观工程、交通设施、安监设施等。</t>
  </si>
  <si>
    <t>珠高发投审〔2024〕10号</t>
  </si>
  <si>
    <t>珠海市高新区金溪大道（高新区段二期）新建工程</t>
  </si>
  <si>
    <t>建设长度约1.8km，红线宽度45m。</t>
  </si>
  <si>
    <t>2022-2025</t>
  </si>
  <si>
    <t>珠高发投审〔2022〕46号</t>
  </si>
  <si>
    <t>交通基础设施项目</t>
  </si>
  <si>
    <t>广东省珠海市大湾区智造产业园及配套服务设施项目-五桂山高位水池及金鼎2#泵站</t>
  </si>
  <si>
    <t>新建一座五桂山高位水池，规划容积10000立方米，池底高程50米；新建一座加压泵站，规划规模2500立方米/小时，已经配建管道总长约2.8千米</t>
  </si>
  <si>
    <t>珠高发投审〔2022〕76号</t>
  </si>
  <si>
    <t>2024年度珠海高新区老旧小区改造提升工程（第一批）</t>
  </si>
  <si>
    <t>对5个老旧小区地下管网改造，改造内容：雨污分流、供水消防改造、智能化改造、三线下地、园林绿化改造、照明改造、楼梯间公共空间改造、楼本体改造等。</t>
  </si>
  <si>
    <t>珠高发投审〔2024〕17号</t>
  </si>
  <si>
    <t>18</t>
  </si>
  <si>
    <t>金唐西路北侧、官塘村西侧地块缆线迁改及配套工程</t>
  </si>
  <si>
    <t>本项目为场地平整工程，位于高新区金唐西路北侧、官塘村西侧，面积为16万平方米。已完成用地规划调整工作，近期拟对该地块挂牌出让，主要建设内容包括清表(包括用地范围内高压线、配电站、信号塔等的清理)、场地平整、挖方填方工程等。</t>
  </si>
  <si>
    <t>珠高发投审〔2024〕11号</t>
  </si>
  <si>
    <t>19</t>
  </si>
  <si>
    <t>珠海市高新区人民医院北围院区配套市政基础设施新建工程</t>
  </si>
  <si>
    <t>珠海市高新区人民医院北围院区配套市政基础设施新建工程，本工程位于京珠高速公路（港湾大道）东侧，新湾八路西侧，人民医院北围院区南、北侧。主要包括两条市政道路及配套基础设施：鼎兴路（港湾大道～新湾八路段）、新沙六路（港湾大道～新湾八路段），道路总长度约450m。建设内容包括：道路工程、桥涵工程、管线工程、照明工程、交通工程、安监工程、海绵城市、景观工程等。</t>
  </si>
  <si>
    <t>珠高发投审〔2024〕14号</t>
  </si>
  <si>
    <t>20</t>
  </si>
  <si>
    <t>珠海高新区人民医院北围院区新建工程（一期）</t>
  </si>
  <si>
    <t>高新建投</t>
  </si>
  <si>
    <t>项目位于珠海市高新区北围片区新湾八路西、新沙六路北侧。本项目按照1000张床位规模规划建设，占地面积为57009.82㎡，总建筑面积为203530.68㎡，地上建筑面积为123060.00㎡，地下建筑面积为80470.68㎡。主要建设内容包括新建1栋门急诊医技住院综合楼、1栋健康管理中心及科研行政综合楼、液氧站、污水处理站、地下室、配套公用工程、室外工程等。</t>
  </si>
  <si>
    <t>珠高发投审〔2023〕13号</t>
  </si>
  <si>
    <t>医疗卫生项目</t>
  </si>
  <si>
    <t>21</t>
  </si>
  <si>
    <t>珠海高新区那洲片区小学新建工程</t>
  </si>
  <si>
    <t>珠海高新区那洲片区小学新建工程项目位于珠海市高新区那洲东路（次干路）以东，那东一路（支路）以南。用地面积约 29379 平方米，按照36个班，1620 人规模设置，总建筑面积合计约为27197平方米，其中地上建筑面积23041平方米，地下建筑面积 4156 平方米。</t>
  </si>
  <si>
    <t>珠高发投审〔2023〕20号</t>
  </si>
  <si>
    <t>公共教育项目</t>
  </si>
  <si>
    <t>22</t>
  </si>
  <si>
    <t>珠海高新区那洲片区幼儿园新建工程</t>
  </si>
  <si>
    <t>九洲建投</t>
  </si>
  <si>
    <t>项目建设用地面积5000平方米，建设内容为建设1所15班规范化幼儿园，可提供450个学位。建设内容包括教学综合楼、室外运动场地等。</t>
  </si>
  <si>
    <t>珠高发投审[2022]57号</t>
  </si>
  <si>
    <t>23</t>
  </si>
  <si>
    <t>珠海高新区北沙片区幼儿园新建工程</t>
  </si>
  <si>
    <t>项目建设用地面积5178平方米，建设内容为建设1所15班规范化幼儿园，可提供450个学位。建设内容包括教学综合楼、室外运动场地等。</t>
  </si>
  <si>
    <t>珠高发投审[2022]58号</t>
  </si>
  <si>
    <t>24</t>
  </si>
  <si>
    <t>珠海市人民医院医疗集团高新医院（珠海高新区人民医院）信息化建设项目</t>
  </si>
  <si>
    <t>区社会事业局/区人民医院</t>
  </si>
  <si>
    <t>本工程位于珠海市高新区，项目建设内容涵盖就医服务、临床诊疗、临床护理、药事管理、医技业务、医疗管理和数据中心、网络系统、信息安全系统等配套基础设施。以信息平台建设为基础，搭建临床数据中心和运营数据中心，构建以诊疗为主线、电子病历为核心、患者服务为中心的医院信息化系统，推动移动护理、移动查房、电子签名无纸化管理等系统的运用，实现系统间的互联互通，实现临床数据和运营数据的应用。通过本项目医院整体信息化可达到 80%以上覆盖率的建设规模,基本建成智慧服务、智慧医疗、智慧管理“三位一体”的智慧医院信息化系统。</t>
  </si>
  <si>
    <t>珠高发投审〔2023〕8号</t>
  </si>
  <si>
    <t>25</t>
  </si>
  <si>
    <t>会同乡创文化中心及配套空间项目（一期）</t>
  </si>
  <si>
    <t>珠海高新区会同乡创文化中心及配套空间项目(一期)位于高新区会同南路西南侧，会同古村对面，规划用地面积15451.63㎡，总建筑面积15726.5㎡，其中地上建筑面积2756.50㎡;地下建筑面积12970.00㎡，容积率0.17，计容建筑面积2690.00㎡。建设内容包括:1号楼、设备用房（楼梯间）、地下车库和室外场地四部分。1号楼总建筑面积约2001.50㎡，地下车库总建筑面积12970.00㎡，设备用房（楼梯间）总建筑面积755㎡，室外场地总面积13675.63㎡。</t>
  </si>
  <si>
    <t>珠高发投审〔2024〕6号</t>
  </si>
  <si>
    <t>三</t>
  </si>
  <si>
    <t>新建项目（15）</t>
  </si>
  <si>
    <t>珠海高新区北沙幼儿园周边道路新建工程</t>
  </si>
  <si>
    <t>项目位于高新区北沙社区，主要建设内容：新建2条支路和岐关路临时管网改造，双向两车道，设计总长度约573米。主要工程内容：道路工程、给水工程、污水工程、雨水工程、照明工程、绿化景观工程、交通设施、缆线管廊工程等。</t>
  </si>
  <si>
    <t>2025-2026</t>
  </si>
  <si>
    <t>新建</t>
  </si>
  <si>
    <t>科技一路污水管网改造工程</t>
  </si>
  <si>
    <t>拟新建D1800污水主管约990m，上游转接后环片区及创新一路污水至北区水质净化厂。整个管线全部采用顶管施工工艺，南部跨越排洪渠段设置倒虹管，设工作井3个，接收井3个。</t>
  </si>
  <si>
    <t>珠海高新区金星路及科技一路（东段）管网改造工程</t>
  </si>
  <si>
    <t>本项目位于珠海市高新区科技创新海岸园区，港湾大道北侧，金凤排涝沟渠东侧，主要建设内容包括金星路新建D1400排水管约940m及2-D1200雨水管45m，科技一路新建D1800排水管约900m。</t>
  </si>
  <si>
    <t>珠海高新区前环片区3号排涝泵闸新建工程</t>
  </si>
  <si>
    <t>主要建设内容包括排水工程、电气工程、水工结构等，具体建设内容及规模如下：
1）设置水闸1座，1孔，单宽8.0m，总净宽8m，闸底板顶高程-0.70m，顶高程5.5m，设计流量36.55m3/s。
2）新建排涝泵站1座，设计流量25m3/s。
3）泵闸上游排洪渠衔接段、下游箱涵衔接段及泵站厂区道路、绿化景观工程、管线迁改工程等。</t>
  </si>
  <si>
    <t>珠海市高新区220kV永丰站配套市政电缆隧道新建工程（四期）</t>
  </si>
  <si>
    <t>四期新建4条（4/6回路）110kV电缆沟及排管，分别为永丰站至柏林站，柏林站至官塘站，永丰站至沙湾站，永丰站至唐家站。新建110kV电缆沟及排管约11km。</t>
  </si>
  <si>
    <t>2025-2027</t>
  </si>
  <si>
    <t>珠海市高新区220kV永丰站配套市政电缆隧道新建工程（二期）</t>
  </si>
  <si>
    <t>本工程（项目代码：2403-440400-04-01-602070）建设主要内容为新建 110kV 电缆沟及 220kV 电缆隧道，建设线路总长度约 8.5km，具体建设内容如下：
（一）沿港湾大道（中珠渠南路~金凤路）新建 6 回路 110kV
电缆沟（B×H=2.06m×2.68m、D2000）约 2.7km，4 回路 220kV
电缆隧道（B×H=2.80m×2.60m）约 2.2km。
（二）沿金凤路（港湾大道~香山路）新建 6 回路电缆隧道
（4 回路 220kV+2 回路 110kV，D3500）约 1.3km。
（三）沿香山路（金凤路~乐园站）新建 6 回路电缆隧道（4
回路 220kV+2 回路 110kV，B×H=2.80m×3.60m、D3500）约 2.3km。
（四）配套工程含通风工程、道路交通安监工程、景观工程、
电气工程、输油管保护工程、管线迁改工程等。</t>
  </si>
  <si>
    <t>珠高发投审〔2024〕18号</t>
  </si>
  <si>
    <t>珠海市高新区中山东部外环（二期）南延段管线迁改工程</t>
  </si>
  <si>
    <t>项目实施内容结合中山东部外环（二期）南延段设计范围（中珠渠以南），对受桥墩影响的管线进行迁改，主要包括给水管线、电力、通信、国防光缆等迁改工程以及配套附属设施（人行道及绿化拆除恢复）等。</t>
  </si>
  <si>
    <t>珠高发投审〔2024〕12号</t>
  </si>
  <si>
    <t>珠海高新区金鼎山人居环境整治项目</t>
  </si>
  <si>
    <t>本次建设范围为金鼎山岐关路东南侧地块全长约 490m，场地总占地面积约3.47 万㎡。建设内容主要包括：场地整治覆绿、排洪渠构建、配套服务驿站、配套管网及其它基础设施完善等。</t>
  </si>
  <si>
    <t>珠海市高新区港湾新城周边配套市政基础设施新建工程</t>
  </si>
  <si>
    <t>项目位于高新区金鼎片区，主要建设内容包括三条市政道路及配套基础设施：金官路（金园路～金文路段）、规划环路（岐关路段）、金府路（金府路与金文路衔接段）。金官路（金园路～金文路段）为城市支路，南起金园路，北至金文路，规划红线宽度24m，建设长度约88m；规划环路（岐关路段）为城市支路，起终点与岐关路衔接，规划红线宽度14m，建设长度约342m；金府路（金府路与金文路衔接段）为城市次干路，南起已建金府路路，北至金文路，规划红线宽度34m，建设长度约10m.建设内容包括：道路工程、管线工程、照明工程、景观工程、交通工程、安监工程，海绵城市设计等。</t>
  </si>
  <si>
    <t>珠海高新区下栅检查站公交首末站新建工程</t>
  </si>
  <si>
    <t>具体建设内容为：下栅检查站公交首末站用地面积4393.56平方米，站务用房总建筑面积400平方米，共两层；公共厕所建筑面积28.21平方米，共一层；总停车位17个，其中：充电车位8个，非充电车位6个，办公车位3个。</t>
  </si>
  <si>
    <t>向海一路、创意南路( 裕华聚酯段) 和裕华路北段部分建设工程（二期）</t>
  </si>
  <si>
    <t>项目位于珠海市高新区后环片区，项目包含3条市政道路，分别为向海一路、创意南路( 裕华聚酯段) 和裕华路北段部分建设工程，总长约1.30km。本项目建设内容包括道路工程、管线工程、照明工程、安监工程、交通工程、景观工程、海绵城市、管线迁改等。</t>
  </si>
  <si>
    <t>珠海高新区那洲布匹城配套市政基础设施新建工程（一期）</t>
  </si>
  <si>
    <t>本工程位于珠海市高新区那洲片区，包括四条市政道路及配套基础设施：那洲西路（香山路~那西二街），道路长度530m；外环街北段（香山路~那西二街以南地块边界），道路长度约608m；那西一街（外环街~那洲西路），道路长度约370m；那西二街（外环街~那洲西路），道路长度约177m。建设内容包括：道路工程、给水工程、雨水工程、污水工程、预留沟工程、电缆沟工程、通信管沟工程、照明工程、景观工程、交通设施、安监设施等。</t>
  </si>
  <si>
    <t>珠海市高新区金焕路新建工程</t>
  </si>
  <si>
    <t>项目位于高新区金鼎片区，为城市支路，西起金环路，东至金鸿七路。规划红线宽度18m，建设长度约360m。建设内容包括：道路工程、管线工程、照明工程、景观工程、交通工程、安监工程，海绵城市设计等。</t>
  </si>
  <si>
    <t>珠海高新区二线公路西侧、福林农庄南侧 GX-1、GX-2 地块用地整备工程</t>
  </si>
  <si>
    <t>珠海高新区二线公路西侧、福林农庄南侧GX-1、GX-2地块用地整备工程位于高新区二线公路西侧、福林农庄南侧，面积约为4.5万平方米，主要建设内容包括地表附着物清理、场地平整、挖方填方工程等。</t>
  </si>
  <si>
    <t>珠海市高新区凤凰山防火通道电力配套项目</t>
  </si>
  <si>
    <t>本项目建设的范围为：铺设 2 条线路，北理工西区公用环网室至大坑水库泵房；凤凰山防火通道 8 号管理房附近至杨寮水库泵房。具体建设内容及规模为：完成约 4.65 公里 10kV 电缆敷设、约 0.12 公里 380V 电缆敷设，新建 125kVA 箱变、50kVA 箱变各1座。</t>
  </si>
  <si>
    <t>公共安全项目</t>
  </si>
  <si>
    <t>四</t>
  </si>
  <si>
    <t>储备库项目（123）</t>
  </si>
  <si>
    <t>高新区金恒二路及金恒三路道路新建工程、高新区前环2#闸泵新建工程、高新区前环1#闸泵新建工程、唐站环路（南段）市政道路新建工程、高新区金鼎工业园华冠路等4条市政道路提升工程、金园一路等3条市政道路提升工程、高新区新金品二路新建工程、高新区纳水北环路及那东三路道路新建工程等。</t>
  </si>
  <si>
    <t>五</t>
  </si>
  <si>
    <t>市、区共建项目（3）</t>
  </si>
  <si>
    <t>珠海市车驾管综合服务中心异地重建项目（一期）、珠海市机动车辆考训中心临时搬迁项目、珠海市北区水质净化厂二期及地面公共服务设施工程。</t>
  </si>
  <si>
    <t>六</t>
  </si>
  <si>
    <t>零星小额工程（141）</t>
  </si>
  <si>
    <t>共乐园洗手间升级改造工程、高新区会同社区垃圾房拆除重建工程、后环公厕改建工程、高新区官塘及东岸社区垃圾房拆除重建工程、下栅拱星路巷道排水改造工程、官塘村口环境整治工程、信息港项目公共绿化工程、金凤路延长段临时道路东侧环境整治工程等。</t>
  </si>
  <si>
    <t>新建项目</t>
  </si>
  <si>
    <t>文化艺术和体育项目</t>
  </si>
  <si>
    <t>城乡区域协调发展项目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</si>
</sst>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 numFmtId="179" formatCode="yyyy&quot;年&quot;m&quot;月&quot;;@"/>
    <numFmt numFmtId="180" formatCode="0.000_ "/>
    <numFmt numFmtId="181" formatCode="0.0000%"/>
    <numFmt numFmtId="182" formatCode="0.00000_ "/>
  </numFmts>
  <fonts count="56">
    <font>
      <sz val="11"/>
      <color indexed="8"/>
      <name val="宋体"/>
      <charset val="134"/>
    </font>
    <font>
      <sz val="11"/>
      <color rgb="FFFF0000"/>
      <name val="宋体"/>
      <charset val="134"/>
    </font>
    <font>
      <sz val="12"/>
      <name val="宋体"/>
      <charset val="134"/>
    </font>
    <font>
      <b/>
      <sz val="12"/>
      <name val="宋体"/>
      <charset val="134"/>
    </font>
    <font>
      <sz val="11"/>
      <name val="宋体"/>
      <charset val="134"/>
    </font>
    <font>
      <b/>
      <sz val="14"/>
      <name val="宋体"/>
      <charset val="134"/>
    </font>
    <font>
      <sz val="10"/>
      <name val="宋体"/>
      <charset val="134"/>
    </font>
    <font>
      <sz val="12"/>
      <name val="Times New Roman"/>
      <charset val="0"/>
    </font>
    <font>
      <sz val="10"/>
      <name val="Times New Roman"/>
      <charset val="0"/>
    </font>
    <font>
      <sz val="9"/>
      <name val="Times New Roman"/>
      <charset val="0"/>
    </font>
    <font>
      <sz val="16"/>
      <name val="黑体"/>
      <charset val="134"/>
    </font>
    <font>
      <sz val="20"/>
      <name val="方正小标宋简体"/>
      <charset val="134"/>
    </font>
    <font>
      <sz val="9"/>
      <name val="宋体"/>
      <charset val="134"/>
    </font>
    <font>
      <b/>
      <sz val="10"/>
      <name val="宋体"/>
      <charset val="134"/>
    </font>
    <font>
      <b/>
      <sz val="10"/>
      <name val="Arial"/>
      <charset val="0"/>
    </font>
    <font>
      <sz val="11"/>
      <name val="Arial"/>
      <charset val="0"/>
    </font>
    <font>
      <b/>
      <sz val="14"/>
      <name val="宋体"/>
      <charset val="0"/>
    </font>
    <font>
      <b/>
      <sz val="14"/>
      <name val="Arial"/>
      <charset val="0"/>
    </font>
    <font>
      <sz val="11"/>
      <name val="宋体"/>
      <charset val="0"/>
    </font>
    <font>
      <b/>
      <sz val="12"/>
      <name val="宋体"/>
      <charset val="0"/>
    </font>
    <font>
      <sz val="10"/>
      <name val="宋体"/>
      <charset val="0"/>
    </font>
    <font>
      <b/>
      <sz val="11"/>
      <name val="宋体"/>
      <charset val="0"/>
      <scheme val="minor"/>
    </font>
    <font>
      <sz val="10"/>
      <name val="宋体"/>
      <charset val="134"/>
      <scheme val="minor"/>
    </font>
    <font>
      <b/>
      <sz val="11"/>
      <name val="宋体"/>
      <charset val="134"/>
    </font>
    <font>
      <b/>
      <sz val="9"/>
      <name val="Arial"/>
      <charset val="0"/>
    </font>
    <font>
      <b/>
      <sz val="9"/>
      <name val="宋体"/>
      <charset val="134"/>
    </font>
    <font>
      <sz val="10"/>
      <name val="方正小标宋简体"/>
      <charset val="134"/>
    </font>
    <font>
      <sz val="6"/>
      <name val="宋体"/>
      <charset val="134"/>
    </font>
    <font>
      <sz val="11"/>
      <name val="Times New Roman"/>
      <charset val="0"/>
    </font>
    <font>
      <sz val="8"/>
      <name val="宋体"/>
      <charset val="134"/>
    </font>
    <font>
      <b/>
      <sz val="11"/>
      <name val="宋体"/>
      <charset val="0"/>
    </font>
    <font>
      <sz val="14"/>
      <name val="黑体"/>
      <charset val="134"/>
    </font>
    <font>
      <sz val="14"/>
      <color indexed="8"/>
      <name val="宋体"/>
      <charset val="134"/>
    </font>
    <font>
      <b/>
      <sz val="14"/>
      <color indexed="8"/>
      <name val="宋体"/>
      <charset val="134"/>
    </font>
    <font>
      <b/>
      <sz val="11"/>
      <color indexed="8"/>
      <name val="宋体"/>
      <charset val="134"/>
    </font>
    <font>
      <b/>
      <sz val="16"/>
      <color indexed="8"/>
      <name val="宋体"/>
      <charset val="134"/>
    </font>
    <font>
      <sz val="12"/>
      <color indexed="8"/>
      <name val="宋体"/>
      <charset val="134"/>
    </font>
    <font>
      <sz val="9"/>
      <color indexed="8"/>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s>
  <fills count="18">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3" borderId="11"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2" applyNumberFormat="0" applyFill="0" applyAlignment="0" applyProtection="0">
      <alignment vertical="center"/>
    </xf>
    <xf numFmtId="0" fontId="44" fillId="0" borderId="12" applyNumberFormat="0" applyFill="0" applyAlignment="0" applyProtection="0">
      <alignment vertical="center"/>
    </xf>
    <xf numFmtId="0" fontId="45" fillId="0" borderId="13" applyNumberFormat="0" applyFill="0" applyAlignment="0" applyProtection="0">
      <alignment vertical="center"/>
    </xf>
    <xf numFmtId="0" fontId="45" fillId="0" borderId="0" applyNumberFormat="0" applyFill="0" applyBorder="0" applyAlignment="0" applyProtection="0">
      <alignment vertical="center"/>
    </xf>
    <xf numFmtId="0" fontId="46" fillId="4" borderId="14" applyNumberFormat="0" applyAlignment="0" applyProtection="0">
      <alignment vertical="center"/>
    </xf>
    <xf numFmtId="0" fontId="47" fillId="5" borderId="15" applyNumberFormat="0" applyAlignment="0" applyProtection="0">
      <alignment vertical="center"/>
    </xf>
    <xf numFmtId="0" fontId="48" fillId="5" borderId="14" applyNumberFormat="0" applyAlignment="0" applyProtection="0">
      <alignment vertical="center"/>
    </xf>
    <xf numFmtId="0" fontId="49" fillId="6" borderId="16" applyNumberFormat="0" applyAlignment="0" applyProtection="0">
      <alignment vertical="center"/>
    </xf>
    <xf numFmtId="0" fontId="50" fillId="0" borderId="17" applyNumberFormat="0" applyFill="0" applyAlignment="0" applyProtection="0">
      <alignment vertical="center"/>
    </xf>
    <xf numFmtId="0" fontId="51" fillId="0" borderId="18"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54" fillId="8" borderId="0" applyNumberFormat="0" applyBorder="0" applyAlignment="0" applyProtection="0">
      <alignment vertical="center"/>
    </xf>
    <xf numFmtId="0" fontId="54" fillId="6" borderId="0" applyNumberFormat="0" applyBorder="0" applyAlignment="0" applyProtection="0">
      <alignment vertical="center"/>
    </xf>
    <xf numFmtId="0" fontId="55" fillId="5" borderId="0" applyNumberFormat="0" applyBorder="0" applyAlignment="0" applyProtection="0">
      <alignment vertical="center"/>
    </xf>
    <xf numFmtId="0" fontId="55" fillId="14"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3" borderId="0" applyNumberFormat="0" applyBorder="0" applyAlignment="0" applyProtection="0">
      <alignment vertical="center"/>
    </xf>
    <xf numFmtId="0" fontId="55" fillId="4" borderId="0" applyNumberFormat="0" applyBorder="0" applyAlignment="0" applyProtection="0">
      <alignment vertical="center"/>
    </xf>
    <xf numFmtId="0" fontId="54" fillId="4" borderId="0" applyNumberFormat="0" applyBorder="0" applyAlignment="0" applyProtection="0">
      <alignment vertical="center"/>
    </xf>
    <xf numFmtId="0" fontId="54" fillId="10" borderId="0" applyNumberFormat="0" applyBorder="0" applyAlignment="0" applyProtection="0">
      <alignment vertical="center"/>
    </xf>
    <xf numFmtId="0" fontId="55" fillId="16" borderId="0" applyNumberFormat="0" applyBorder="0" applyAlignment="0" applyProtection="0">
      <alignment vertical="center"/>
    </xf>
    <xf numFmtId="0" fontId="55" fillId="12" borderId="0" applyNumberFormat="0" applyBorder="0" applyAlignment="0" applyProtection="0">
      <alignment vertical="center"/>
    </xf>
    <xf numFmtId="0" fontId="54" fillId="12" borderId="0" applyNumberFormat="0" applyBorder="0" applyAlignment="0" applyProtection="0">
      <alignment vertical="center"/>
    </xf>
    <xf numFmtId="0" fontId="54" fillId="1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4" fillId="17" borderId="0" applyNumberFormat="0" applyBorder="0" applyAlignment="0" applyProtection="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0" fillId="0" borderId="0">
      <alignment vertical="center"/>
    </xf>
    <xf numFmtId="0" fontId="2" fillId="0" borderId="0">
      <alignment vertical="center"/>
    </xf>
    <xf numFmtId="0" fontId="2" fillId="0" borderId="0">
      <alignment vertical="center"/>
    </xf>
  </cellStyleXfs>
  <cellXfs count="218">
    <xf numFmtId="0" fontId="0" fillId="0" borderId="0" xfId="0">
      <alignment vertical="center"/>
    </xf>
    <xf numFmtId="0" fontId="0" fillId="0" borderId="0" xfId="0" applyFill="1">
      <alignment vertical="center"/>
    </xf>
    <xf numFmtId="0" fontId="0" fillId="0" borderId="1" xfId="0"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6" fontId="1" fillId="2"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10" fontId="0" fillId="0" borderId="0" xfId="3" applyNumberFormat="1" applyFill="1">
      <alignment vertical="center"/>
    </xf>
    <xf numFmtId="10" fontId="0" fillId="0" borderId="0" xfId="3" applyNumberFormat="1" applyFill="1" applyAlignment="1">
      <alignment horizontal="center" vertical="center"/>
    </xf>
    <xf numFmtId="0" fontId="0" fillId="2" borderId="0" xfId="0" applyFill="1">
      <alignment vertical="center"/>
    </xf>
    <xf numFmtId="0" fontId="2" fillId="0" borderId="0" xfId="49" applyFont="1" applyFill="1" applyBorder="1" applyAlignment="1"/>
    <xf numFmtId="0" fontId="3" fillId="0" borderId="0" xfId="49" applyFont="1" applyFill="1" applyBorder="1" applyAlignment="1">
      <alignment vertical="center" wrapText="1"/>
    </xf>
    <xf numFmtId="0" fontId="4" fillId="0" borderId="0" xfId="49" applyFont="1" applyFill="1" applyBorder="1" applyAlignment="1">
      <alignment horizontal="center" vertical="center" wrapText="1"/>
    </xf>
    <xf numFmtId="0" fontId="5" fillId="0" borderId="0" xfId="49" applyFont="1" applyFill="1" applyAlignment="1">
      <alignment horizontal="center" vertical="center" wrapText="1"/>
    </xf>
    <xf numFmtId="0" fontId="4" fillId="0" borderId="0" xfId="49" applyFont="1" applyFill="1" applyAlignment="1">
      <alignment horizontal="center" vertical="center" wrapText="1"/>
    </xf>
    <xf numFmtId="0" fontId="2" fillId="0" borderId="0" xfId="49" applyFont="1" applyFill="1" applyBorder="1" applyAlignment="1"/>
    <xf numFmtId="0" fontId="6" fillId="0" borderId="0" xfId="49" applyFont="1" applyFill="1" applyBorder="1" applyAlignment="1"/>
    <xf numFmtId="0" fontId="6" fillId="0" borderId="0" xfId="0" applyFont="1" applyFill="1" applyBorder="1" applyAlignment="1">
      <alignment horizontal="center" vertical="center" wrapText="1"/>
    </xf>
    <xf numFmtId="0" fontId="2" fillId="0" borderId="0" xfId="49" applyFont="1" applyFill="1" applyBorder="1" applyAlignment="1"/>
    <xf numFmtId="0" fontId="4" fillId="0" borderId="0" xfId="0" applyFont="1" applyFill="1" applyBorder="1" applyAlignment="1">
      <alignment vertical="center"/>
    </xf>
    <xf numFmtId="0" fontId="6" fillId="0" borderId="0" xfId="49" applyFont="1" applyFill="1" applyAlignment="1"/>
    <xf numFmtId="49" fontId="7" fillId="0" borderId="0" xfId="49" applyNumberFormat="1" applyFont="1" applyFill="1" applyBorder="1" applyAlignment="1">
      <alignment horizontal="center" vertical="center" wrapText="1"/>
    </xf>
    <xf numFmtId="0" fontId="8" fillId="0" borderId="0" xfId="49" applyFont="1" applyFill="1" applyBorder="1" applyAlignment="1">
      <alignment horizontal="center" vertical="center" wrapText="1"/>
    </xf>
    <xf numFmtId="0" fontId="7" fillId="0" borderId="0" xfId="49" applyFont="1" applyFill="1" applyBorder="1" applyAlignment="1">
      <alignment horizontal="center" vertical="center" wrapText="1"/>
    </xf>
    <xf numFmtId="0" fontId="9" fillId="0" borderId="0" xfId="49" applyFont="1" applyFill="1" applyBorder="1" applyAlignment="1">
      <alignment horizontal="left" vertical="center" wrapText="1"/>
    </xf>
    <xf numFmtId="178" fontId="9" fillId="0" borderId="0" xfId="49" applyNumberFormat="1" applyFont="1" applyFill="1" applyBorder="1" applyAlignment="1">
      <alignment horizontal="right" vertical="center" wrapText="1"/>
    </xf>
    <xf numFmtId="0" fontId="9" fillId="0" borderId="0" xfId="49" applyFont="1" applyFill="1" applyBorder="1" applyAlignment="1">
      <alignment horizontal="center" vertical="center" wrapText="1"/>
    </xf>
    <xf numFmtId="178" fontId="7" fillId="0" borderId="0" xfId="49" applyNumberFormat="1" applyFont="1" applyFill="1" applyBorder="1" applyAlignment="1">
      <alignment horizontal="right" vertical="center" wrapText="1"/>
    </xf>
    <xf numFmtId="178" fontId="8"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wrapText="1"/>
    </xf>
    <xf numFmtId="0" fontId="2" fillId="0" borderId="0" xfId="49" applyFont="1" applyFill="1" applyBorder="1" applyAlignment="1">
      <alignment horizontal="center" vertical="center"/>
    </xf>
    <xf numFmtId="49" fontId="10" fillId="0" borderId="0" xfId="49" applyNumberFormat="1" applyFont="1" applyFill="1" applyBorder="1" applyAlignment="1">
      <alignment horizontal="left" vertical="center" wrapText="1"/>
    </xf>
    <xf numFmtId="49" fontId="10" fillId="0" borderId="0" xfId="49" applyNumberFormat="1" applyFont="1" applyFill="1" applyBorder="1" applyAlignment="1">
      <alignment horizontal="center" vertical="center" wrapText="1"/>
    </xf>
    <xf numFmtId="49" fontId="11" fillId="0" borderId="0" xfId="49" applyNumberFormat="1" applyFont="1" applyFill="1" applyBorder="1" applyAlignment="1">
      <alignment horizontal="center" vertical="center" wrapText="1"/>
    </xf>
    <xf numFmtId="49" fontId="11" fillId="0" borderId="0" xfId="49" applyNumberFormat="1" applyFont="1" applyFill="1" applyBorder="1" applyAlignment="1">
      <alignment horizontal="left" vertical="center" wrapText="1"/>
    </xf>
    <xf numFmtId="178" fontId="11" fillId="0" borderId="0" xfId="49" applyNumberFormat="1" applyFont="1" applyFill="1" applyBorder="1" applyAlignment="1">
      <alignment horizontal="right" vertical="center" wrapText="1"/>
    </xf>
    <xf numFmtId="49" fontId="6" fillId="0" borderId="0" xfId="49" applyNumberFormat="1" applyFont="1" applyFill="1" applyBorder="1" applyAlignment="1">
      <alignment vertical="center"/>
    </xf>
    <xf numFmtId="0" fontId="8" fillId="0" borderId="0" xfId="49" applyFont="1" applyFill="1" applyBorder="1" applyAlignment="1">
      <alignment horizontal="center" vertical="center"/>
    </xf>
    <xf numFmtId="0" fontId="7" fillId="0" borderId="0" xfId="49" applyFont="1" applyFill="1" applyBorder="1" applyAlignment="1">
      <alignment horizontal="center" vertical="center"/>
    </xf>
    <xf numFmtId="0" fontId="7" fillId="0" borderId="0" xfId="49" applyFont="1" applyFill="1" applyBorder="1" applyAlignment="1">
      <alignment horizontal="left" vertical="center" wrapText="1"/>
    </xf>
    <xf numFmtId="178" fontId="7" fillId="0" borderId="0" xfId="49" applyNumberFormat="1" applyFont="1" applyFill="1" applyBorder="1" applyAlignment="1">
      <alignment horizontal="right" vertical="center"/>
    </xf>
    <xf numFmtId="0" fontId="12" fillId="0" borderId="0" xfId="49" applyFont="1" applyFill="1" applyBorder="1" applyAlignment="1">
      <alignment horizontal="center" vertical="center"/>
    </xf>
    <xf numFmtId="49" fontId="13" fillId="0" borderId="1" xfId="49" applyNumberFormat="1" applyFont="1" applyFill="1" applyBorder="1" applyAlignment="1">
      <alignment horizontal="center" vertical="center" wrapText="1"/>
    </xf>
    <xf numFmtId="0" fontId="13" fillId="0" borderId="1" xfId="49" applyFont="1" applyFill="1" applyBorder="1" applyAlignment="1">
      <alignment horizontal="center" vertical="center" wrapText="1"/>
    </xf>
    <xf numFmtId="178" fontId="13" fillId="0" borderId="1" xfId="49" applyNumberFormat="1" applyFont="1" applyFill="1" applyBorder="1" applyAlignment="1">
      <alignment horizontal="center" vertical="center" wrapText="1"/>
    </xf>
    <xf numFmtId="178" fontId="13" fillId="0" borderId="5" xfId="49" applyNumberFormat="1" applyFont="1" applyFill="1" applyBorder="1" applyAlignment="1">
      <alignment horizontal="center" vertical="center" wrapText="1"/>
    </xf>
    <xf numFmtId="49" fontId="14" fillId="0" borderId="1" xfId="49" applyNumberFormat="1" applyFont="1" applyFill="1" applyBorder="1" applyAlignment="1">
      <alignment horizontal="center" vertical="center" wrapText="1"/>
    </xf>
    <xf numFmtId="0" fontId="14" fillId="0" borderId="1" xfId="49" applyFont="1" applyFill="1" applyBorder="1" applyAlignment="1">
      <alignment horizontal="center" vertical="center" wrapText="1"/>
    </xf>
    <xf numFmtId="178" fontId="14" fillId="0" borderId="1" xfId="49" applyNumberFormat="1" applyFont="1" applyFill="1" applyBorder="1" applyAlignment="1">
      <alignment horizontal="center" vertical="center" wrapText="1"/>
    </xf>
    <xf numFmtId="178" fontId="13" fillId="0" borderId="6" xfId="49" applyNumberFormat="1" applyFont="1" applyFill="1" applyBorder="1" applyAlignment="1">
      <alignment horizontal="center" vertical="center" wrapText="1"/>
    </xf>
    <xf numFmtId="49" fontId="15" fillId="0" borderId="1" xfId="49" applyNumberFormat="1" applyFont="1" applyFill="1" applyBorder="1" applyAlignment="1">
      <alignment horizontal="center" vertical="center" wrapText="1"/>
    </xf>
    <xf numFmtId="49" fontId="16" fillId="0" borderId="2" xfId="49" applyNumberFormat="1" applyFont="1" applyFill="1" applyBorder="1" applyAlignment="1">
      <alignment horizontal="center" vertical="center" wrapText="1"/>
    </xf>
    <xf numFmtId="49" fontId="17" fillId="0" borderId="3" xfId="49" applyNumberFormat="1" applyFont="1" applyFill="1" applyBorder="1" applyAlignment="1">
      <alignment horizontal="center" vertical="center" wrapText="1"/>
    </xf>
    <xf numFmtId="49" fontId="17" fillId="0" borderId="4" xfId="49" applyNumberFormat="1" applyFont="1" applyFill="1" applyBorder="1" applyAlignment="1">
      <alignment horizontal="center" vertical="center" wrapText="1"/>
    </xf>
    <xf numFmtId="176" fontId="17" fillId="0" borderId="1" xfId="49" applyNumberFormat="1" applyFont="1" applyFill="1" applyBorder="1" applyAlignment="1">
      <alignment horizontal="center" vertical="center" wrapText="1"/>
    </xf>
    <xf numFmtId="49" fontId="17" fillId="0" borderId="1" xfId="49" applyNumberFormat="1" applyFont="1" applyFill="1" applyBorder="1" applyAlignment="1">
      <alignment horizontal="center" vertical="center" wrapText="1"/>
    </xf>
    <xf numFmtId="49" fontId="18" fillId="0" borderId="1" xfId="49" applyNumberFormat="1" applyFont="1" applyFill="1" applyBorder="1" applyAlignment="1">
      <alignment horizontal="center" vertical="center" wrapText="1"/>
    </xf>
    <xf numFmtId="49" fontId="19" fillId="0" borderId="1" xfId="49" applyNumberFormat="1" applyFont="1" applyFill="1" applyBorder="1" applyAlignment="1">
      <alignment horizontal="center" vertical="center" wrapText="1"/>
    </xf>
    <xf numFmtId="49" fontId="15" fillId="0" borderId="1" xfId="49" applyNumberFormat="1" applyFont="1" applyFill="1" applyBorder="1" applyAlignment="1">
      <alignment horizontal="center" vertical="center" wrapText="1"/>
    </xf>
    <xf numFmtId="0" fontId="20" fillId="0" borderId="1" xfId="51" applyFont="1" applyFill="1" applyBorder="1" applyAlignment="1">
      <alignment horizontal="left" vertical="center" wrapText="1"/>
    </xf>
    <xf numFmtId="178" fontId="21" fillId="0" borderId="1" xfId="49" applyNumberFormat="1" applyFont="1" applyFill="1" applyBorder="1" applyAlignment="1">
      <alignment horizontal="center" vertical="center" wrapText="1"/>
    </xf>
    <xf numFmtId="178" fontId="18" fillId="0" borderId="1" xfId="50" applyNumberFormat="1" applyFont="1" applyFill="1" applyBorder="1" applyAlignment="1">
      <alignment horizontal="center" vertical="center" wrapText="1"/>
    </xf>
    <xf numFmtId="49" fontId="19" fillId="0" borderId="1" xfId="49" applyNumberFormat="1" applyFont="1" applyFill="1" applyBorder="1" applyAlignment="1">
      <alignment vertical="center" wrapText="1"/>
    </xf>
    <xf numFmtId="49" fontId="20" fillId="0" borderId="1" xfId="49" applyNumberFormat="1" applyFont="1" applyFill="1" applyBorder="1" applyAlignment="1">
      <alignment horizontal="center" vertical="center" wrapText="1"/>
    </xf>
    <xf numFmtId="0" fontId="20" fillId="0" borderId="4"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1" xfId="51" applyFont="1" applyFill="1" applyBorder="1" applyAlignment="1">
      <alignment horizontal="left" vertical="center" wrapText="1"/>
    </xf>
    <xf numFmtId="178" fontId="20" fillId="0" borderId="1" xfId="5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4"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178" fontId="6" fillId="0" borderId="1" xfId="49" applyNumberFormat="1" applyFont="1" applyFill="1" applyBorder="1" applyAlignment="1">
      <alignment horizontal="center" vertical="center" wrapText="1"/>
    </xf>
    <xf numFmtId="0" fontId="20" fillId="0" borderId="4" xfId="49" applyFont="1" applyFill="1" applyBorder="1" applyAlignment="1">
      <alignment horizontal="center" vertical="center" wrapText="1"/>
    </xf>
    <xf numFmtId="0" fontId="20" fillId="0" borderId="1" xfId="49"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center" wrapText="1"/>
    </xf>
    <xf numFmtId="178" fontId="6" fillId="0" borderId="7" xfId="0" applyNumberFormat="1" applyFont="1" applyFill="1" applyBorder="1" applyAlignment="1">
      <alignment horizontal="center" vertical="center" wrapText="1"/>
    </xf>
    <xf numFmtId="0" fontId="20" fillId="0" borderId="1" xfId="49" applyFont="1" applyFill="1" applyBorder="1" applyAlignment="1">
      <alignment horizontal="left" vertical="center" wrapText="1"/>
    </xf>
    <xf numFmtId="178" fontId="20" fillId="0" borderId="1" xfId="49"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178" fontId="6" fillId="0" borderId="1" xfId="5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176" fontId="20" fillId="0" borderId="1" xfId="50" applyNumberFormat="1" applyFont="1" applyFill="1" applyBorder="1" applyAlignment="1">
      <alignment horizontal="center" vertical="center" wrapText="1"/>
    </xf>
    <xf numFmtId="0" fontId="22" fillId="0" borderId="1" xfId="49" applyFont="1" applyFill="1" applyBorder="1" applyAlignment="1">
      <alignment horizontal="left" vertical="center" wrapText="1"/>
    </xf>
    <xf numFmtId="178" fontId="6" fillId="0" borderId="1" xfId="0" applyNumberFormat="1" applyFont="1" applyFill="1" applyBorder="1" applyAlignment="1">
      <alignment horizontal="left" vertical="center" wrapText="1"/>
    </xf>
    <xf numFmtId="178" fontId="23" fillId="0" borderId="1" xfId="0"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51" applyFont="1" applyFill="1" applyBorder="1" applyAlignment="1" applyProtection="1">
      <alignment horizontal="center" vertical="center" wrapText="1"/>
    </xf>
    <xf numFmtId="178" fontId="6" fillId="0" borderId="1" xfId="5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9" fontId="6" fillId="0" borderId="7"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9" xfId="0" applyNumberFormat="1" applyFont="1" applyFill="1" applyBorder="1" applyAlignment="1">
      <alignment horizontal="left" vertical="center" wrapText="1"/>
    </xf>
    <xf numFmtId="178" fontId="6" fillId="0" borderId="9"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center" wrapText="1"/>
    </xf>
    <xf numFmtId="178" fontId="12" fillId="0" borderId="0" xfId="49" applyNumberFormat="1" applyFont="1" applyFill="1" applyBorder="1" applyAlignment="1">
      <alignment horizontal="right" vertical="center"/>
    </xf>
    <xf numFmtId="178" fontId="9" fillId="0" borderId="0" xfId="49" applyNumberFormat="1" applyFont="1" applyFill="1" applyBorder="1" applyAlignment="1">
      <alignment horizontal="right" vertical="center"/>
    </xf>
    <xf numFmtId="178" fontId="6" fillId="0" borderId="0" xfId="49" applyNumberFormat="1" applyFont="1" applyFill="1" applyBorder="1" applyAlignment="1">
      <alignment horizontal="right" vertical="center"/>
    </xf>
    <xf numFmtId="178" fontId="2" fillId="0" borderId="0" xfId="49" applyNumberFormat="1" applyFont="1" applyFill="1" applyBorder="1" applyAlignment="1">
      <alignment horizontal="right" vertical="center"/>
    </xf>
    <xf numFmtId="178" fontId="24" fillId="0" borderId="1" xfId="49" applyNumberFormat="1" applyFont="1" applyFill="1" applyBorder="1" applyAlignment="1">
      <alignment horizontal="center" vertical="center" wrapText="1"/>
    </xf>
    <xf numFmtId="178" fontId="25" fillId="0" borderId="1" xfId="49" applyNumberFormat="1" applyFont="1" applyFill="1" applyBorder="1" applyAlignment="1">
      <alignment horizontal="center" vertical="center" wrapText="1"/>
    </xf>
    <xf numFmtId="178" fontId="20" fillId="0" borderId="7" xfId="0" applyNumberFormat="1" applyFont="1" applyFill="1" applyBorder="1" applyAlignment="1">
      <alignment horizontal="center" vertical="center" wrapText="1"/>
    </xf>
    <xf numFmtId="176" fontId="20" fillId="0" borderId="7" xfId="0" applyNumberFormat="1" applyFont="1" applyFill="1" applyBorder="1" applyAlignment="1">
      <alignment horizontal="center" vertical="center" wrapText="1"/>
    </xf>
    <xf numFmtId="176" fontId="20" fillId="0" borderId="1" xfId="49"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22" fillId="0" borderId="1" xfId="49" applyFont="1" applyFill="1" applyBorder="1" applyAlignment="1">
      <alignment horizontal="center" vertical="center" wrapText="1"/>
    </xf>
    <xf numFmtId="178" fontId="26" fillId="0" borderId="0" xfId="49" applyNumberFormat="1" applyFont="1" applyFill="1" applyBorder="1" applyAlignment="1">
      <alignment horizontal="center" vertical="center" wrapText="1"/>
    </xf>
    <xf numFmtId="49" fontId="26" fillId="0" borderId="0" xfId="49" applyNumberFormat="1" applyFont="1" applyFill="1" applyBorder="1" applyAlignment="1">
      <alignment horizontal="center" vertical="center" wrapText="1"/>
    </xf>
    <xf numFmtId="178" fontId="2" fillId="0" borderId="0" xfId="49" applyNumberFormat="1" applyFont="1" applyFill="1" applyBorder="1" applyAlignment="1">
      <alignment horizontal="center" vertical="center"/>
    </xf>
    <xf numFmtId="0" fontId="3" fillId="0" borderId="0" xfId="49" applyFont="1" applyFill="1" applyBorder="1" applyAlignment="1">
      <alignment horizontal="center" vertical="center" wrapText="1"/>
    </xf>
    <xf numFmtId="0" fontId="23" fillId="0" borderId="0" xfId="49" applyFont="1" applyFill="1" applyBorder="1" applyAlignment="1">
      <alignment horizontal="center" vertical="center" wrapText="1"/>
    </xf>
    <xf numFmtId="0" fontId="5" fillId="0" borderId="0" xfId="49" applyFont="1" applyFill="1" applyBorder="1" applyAlignment="1">
      <alignment horizontal="center" vertical="center" wrapText="1"/>
    </xf>
    <xf numFmtId="0" fontId="23" fillId="0" borderId="0" xfId="49" applyFont="1" applyFill="1" applyBorder="1" applyAlignment="1">
      <alignment horizontal="center" vertical="center" wrapText="1"/>
    </xf>
    <xf numFmtId="178" fontId="8" fillId="0" borderId="1" xfId="49" applyNumberFormat="1" applyFont="1" applyFill="1" applyBorder="1" applyAlignment="1">
      <alignment horizontal="center" vertical="center" wrapText="1"/>
    </xf>
    <xf numFmtId="0" fontId="8" fillId="0" borderId="1" xfId="49" applyFont="1" applyFill="1" applyBorder="1" applyAlignment="1">
      <alignment horizontal="center" vertical="center" wrapText="1"/>
    </xf>
    <xf numFmtId="0" fontId="2" fillId="0" borderId="0" xfId="49" applyFont="1" applyFill="1" applyBorder="1" applyAlignment="1">
      <alignment horizontal="center" vertical="center"/>
    </xf>
    <xf numFmtId="0" fontId="27" fillId="0" borderId="0" xfId="49" applyFont="1" applyFill="1" applyBorder="1" applyAlignment="1">
      <alignment horizontal="center" vertical="center" wrapText="1"/>
    </xf>
    <xf numFmtId="0" fontId="6" fillId="0" borderId="0" xfId="49" applyFont="1" applyFill="1" applyBorder="1" applyAlignment="1">
      <alignment horizontal="center" vertical="center"/>
    </xf>
    <xf numFmtId="0" fontId="6" fillId="0" borderId="0" xfId="49" applyFont="1" applyFill="1" applyBorder="1" applyAlignment="1">
      <alignment horizontal="center" vertical="center" wrapText="1"/>
    </xf>
    <xf numFmtId="0" fontId="6" fillId="0" borderId="0" xfId="49" applyFont="1" applyFill="1" applyBorder="1" applyAlignment="1">
      <alignment horizontal="left" vertical="center"/>
    </xf>
    <xf numFmtId="178" fontId="6" fillId="0" borderId="1" xfId="49" applyNumberFormat="1" applyFont="1" applyFill="1" applyBorder="1" applyAlignment="1" applyProtection="1">
      <alignment horizontal="center" vertical="center" wrapText="1"/>
    </xf>
    <xf numFmtId="178" fontId="6" fillId="0" borderId="2" xfId="49" applyNumberFormat="1" applyFont="1" applyFill="1" applyBorder="1" applyAlignment="1">
      <alignment horizontal="center" vertical="center" wrapText="1"/>
    </xf>
    <xf numFmtId="0" fontId="6" fillId="0" borderId="0" xfId="49" applyFont="1" applyFill="1" applyBorder="1" applyAlignment="1">
      <alignment horizontal="center" wrapText="1"/>
    </xf>
    <xf numFmtId="0" fontId="2" fillId="0" borderId="0" xfId="49" applyFont="1" applyFill="1" applyBorder="1" applyAlignment="1">
      <alignment horizontal="center" vertical="center" wrapText="1"/>
    </xf>
    <xf numFmtId="0" fontId="2" fillId="0" borderId="0" xfId="49" applyFont="1" applyFill="1" applyBorder="1" applyAlignment="1">
      <alignment horizontal="center" vertical="center"/>
    </xf>
    <xf numFmtId="0" fontId="28" fillId="0" borderId="1" xfId="49" applyFont="1" applyFill="1" applyBorder="1" applyAlignment="1">
      <alignment horizontal="center" vertical="center" wrapText="1"/>
    </xf>
    <xf numFmtId="0" fontId="29" fillId="0" borderId="0" xfId="49" applyFont="1" applyFill="1" applyBorder="1" applyAlignment="1">
      <alignment horizontal="center" vertical="center" wrapText="1"/>
    </xf>
    <xf numFmtId="178" fontId="30" fillId="0" borderId="6" xfId="49" applyNumberFormat="1" applyFont="1" applyFill="1" applyBorder="1" applyAlignment="1">
      <alignment horizontal="center" vertical="center" wrapText="1"/>
    </xf>
    <xf numFmtId="0" fontId="20" fillId="0" borderId="6" xfId="49" applyFont="1" applyFill="1" applyBorder="1" applyAlignment="1">
      <alignment horizontal="center" vertical="center" wrapText="1"/>
    </xf>
    <xf numFmtId="0" fontId="6" fillId="0" borderId="0" xfId="49" applyFont="1" applyFill="1" applyBorder="1" applyAlignment="1">
      <alignment horizontal="center" vertical="center" wrapText="1"/>
    </xf>
    <xf numFmtId="0" fontId="6" fillId="0" borderId="0" xfId="49" applyFont="1" applyFill="1" applyBorder="1" applyAlignment="1">
      <alignment horizontal="center" vertical="center"/>
    </xf>
    <xf numFmtId="178" fontId="6" fillId="0" borderId="6" xfId="49"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57" fontId="6" fillId="0" borderId="1" xfId="51" applyNumberFormat="1" applyFont="1" applyFill="1" applyBorder="1" applyAlignment="1">
      <alignment horizontal="center" vertical="center" wrapText="1"/>
    </xf>
    <xf numFmtId="176" fontId="0" fillId="0" borderId="0" xfId="0" applyNumberFormat="1" applyFont="1" applyFill="1" applyBorder="1" applyAlignment="1">
      <alignment vertical="center"/>
    </xf>
    <xf numFmtId="0" fontId="0" fillId="0" borderId="0" xfId="0" applyFont="1" applyFill="1" applyBorder="1" applyAlignment="1">
      <alignment vertical="center"/>
    </xf>
    <xf numFmtId="176" fontId="0" fillId="0" borderId="0" xfId="0" applyNumberFormat="1" applyFont="1" applyFill="1" applyBorder="1" applyAlignment="1">
      <alignment horizontal="center" vertical="center"/>
    </xf>
    <xf numFmtId="10" fontId="0" fillId="0" borderId="0" xfId="0" applyNumberFormat="1" applyFont="1" applyFill="1" applyBorder="1" applyAlignment="1">
      <alignment vertical="center"/>
    </xf>
    <xf numFmtId="49" fontId="31" fillId="0" borderId="0" xfId="49" applyNumberFormat="1" applyFont="1" applyFill="1" applyBorder="1" applyAlignment="1">
      <alignment horizontal="left" vertical="center" wrapText="1"/>
    </xf>
    <xf numFmtId="49" fontId="11" fillId="0" borderId="0" xfId="49" applyNumberFormat="1" applyFont="1" applyFill="1" applyAlignment="1">
      <alignment horizontal="center" vertical="center" wrapText="1"/>
    </xf>
    <xf numFmtId="49" fontId="11" fillId="0" borderId="0" xfId="49" applyNumberFormat="1" applyFont="1" applyFill="1" applyAlignment="1">
      <alignment horizontal="left" vertical="center" wrapText="1"/>
    </xf>
    <xf numFmtId="178" fontId="11" fillId="0" borderId="0" xfId="49" applyNumberFormat="1" applyFont="1" applyFill="1" applyAlignment="1">
      <alignment horizontal="right" vertical="center" wrapText="1"/>
    </xf>
    <xf numFmtId="178" fontId="6" fillId="0" borderId="0" xfId="49" applyNumberFormat="1" applyFont="1" applyFill="1" applyAlignment="1">
      <alignment horizontal="right" vertical="center"/>
    </xf>
    <xf numFmtId="0" fontId="5" fillId="0" borderId="1" xfId="49" applyFont="1" applyFill="1" applyBorder="1" applyAlignment="1">
      <alignment horizontal="center" vertical="center" wrapText="1"/>
    </xf>
    <xf numFmtId="0" fontId="32" fillId="0" borderId="1" xfId="0" applyFont="1" applyFill="1" applyBorder="1" applyAlignment="1">
      <alignment horizontal="center" vertical="center"/>
    </xf>
    <xf numFmtId="0" fontId="31" fillId="0" borderId="5" xfId="49" applyFont="1" applyFill="1" applyBorder="1" applyAlignment="1">
      <alignment horizontal="center" vertical="center" wrapText="1"/>
    </xf>
    <xf numFmtId="0" fontId="31" fillId="0" borderId="1" xfId="49" applyFont="1" applyFill="1" applyBorder="1" applyAlignment="1">
      <alignment horizontal="center" vertical="center" wrapText="1"/>
    </xf>
    <xf numFmtId="177" fontId="32"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0" fontId="32" fillId="0" borderId="1" xfId="0" applyFont="1" applyFill="1" applyBorder="1" applyAlignment="1">
      <alignment vertical="center"/>
    </xf>
    <xf numFmtId="0" fontId="31" fillId="0" borderId="10" xfId="49" applyFont="1" applyFill="1" applyBorder="1" applyAlignment="1">
      <alignment horizontal="center" vertical="center" wrapText="1"/>
    </xf>
    <xf numFmtId="0" fontId="31" fillId="0" borderId="6" xfId="49" applyFont="1" applyFill="1" applyBorder="1" applyAlignment="1">
      <alignment horizontal="center" vertical="center" wrapText="1"/>
    </xf>
    <xf numFmtId="0" fontId="33" fillId="0" borderId="1" xfId="0" applyFont="1" applyFill="1" applyBorder="1" applyAlignment="1">
      <alignment horizontal="center" vertical="center"/>
    </xf>
    <xf numFmtId="177" fontId="33"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34" fillId="0" borderId="1" xfId="0" applyFont="1" applyFill="1" applyBorder="1" applyAlignment="1">
      <alignment vertical="center"/>
    </xf>
    <xf numFmtId="176" fontId="33" fillId="0" borderId="1" xfId="0" applyNumberFormat="1" applyFont="1" applyFill="1" applyBorder="1" applyAlignment="1">
      <alignment horizontal="center" vertical="center"/>
    </xf>
    <xf numFmtId="0" fontId="33" fillId="0" borderId="2" xfId="0" applyFont="1" applyFill="1" applyBorder="1" applyAlignment="1">
      <alignment horizontal="center" vertical="center"/>
    </xf>
    <xf numFmtId="0" fontId="33" fillId="0" borderId="4" xfId="0" applyFont="1" applyFill="1" applyBorder="1" applyAlignment="1">
      <alignment horizontal="center" vertical="center"/>
    </xf>
    <xf numFmtId="0" fontId="35" fillId="0" borderId="1" xfId="0" applyFont="1" applyFill="1" applyBorder="1" applyAlignment="1">
      <alignment horizontal="center" vertical="center"/>
    </xf>
    <xf numFmtId="177" fontId="35"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10" fontId="0" fillId="0" borderId="1" xfId="3" applyNumberFormat="1" applyFont="1" applyFill="1" applyBorder="1" applyAlignment="1">
      <alignment vertical="center"/>
    </xf>
    <xf numFmtId="176" fontId="0" fillId="0" borderId="0" xfId="3" applyNumberFormat="1" applyFont="1" applyFill="1" applyBorder="1" applyAlignment="1">
      <alignment horizontal="center" vertical="center"/>
    </xf>
    <xf numFmtId="180" fontId="0" fillId="0" borderId="0" xfId="3" applyNumberFormat="1" applyFont="1" applyFill="1" applyBorder="1" applyAlignment="1">
      <alignment horizontal="center" vertical="center"/>
    </xf>
    <xf numFmtId="181" fontId="0" fillId="0" borderId="0" xfId="0" applyNumberFormat="1" applyFont="1" applyFill="1" applyBorder="1" applyAlignment="1">
      <alignment vertical="center"/>
    </xf>
    <xf numFmtId="178" fontId="35" fillId="0" borderId="0" xfId="0" applyNumberFormat="1" applyFont="1" applyFill="1" applyBorder="1" applyAlignment="1">
      <alignment horizontal="center" vertical="center"/>
    </xf>
    <xf numFmtId="180" fontId="0" fillId="0" borderId="1" xfId="0" applyNumberFormat="1" applyFont="1" applyFill="1" applyBorder="1" applyAlignment="1">
      <alignment horizontal="center" vertical="center"/>
    </xf>
    <xf numFmtId="182" fontId="0" fillId="0" borderId="1" xfId="0" applyNumberFormat="1" applyFont="1" applyFill="1" applyBorder="1" applyAlignment="1">
      <alignment horizontal="center" vertical="center"/>
    </xf>
    <xf numFmtId="181" fontId="0" fillId="0" borderId="1" xfId="3" applyNumberFormat="1" applyFont="1" applyFill="1" applyBorder="1" applyAlignment="1">
      <alignment vertical="center"/>
    </xf>
    <xf numFmtId="0" fontId="34" fillId="0" borderId="1" xfId="0" applyFont="1" applyFill="1" applyBorder="1" applyAlignment="1">
      <alignment horizontal="center" vertical="center"/>
    </xf>
    <xf numFmtId="176" fontId="34" fillId="0" borderId="1" xfId="0" applyNumberFormat="1" applyFont="1" applyFill="1" applyBorder="1" applyAlignment="1">
      <alignment horizontal="center" vertical="center"/>
    </xf>
    <xf numFmtId="0" fontId="36" fillId="0" borderId="0" xfId="0" applyFont="1" applyFill="1" applyAlignment="1">
      <alignment horizontal="left" vertical="center"/>
    </xf>
    <xf numFmtId="0" fontId="0" fillId="0" borderId="0" xfId="0" applyFont="1" applyFill="1" applyAlignment="1">
      <alignment vertical="center"/>
    </xf>
    <xf numFmtId="0" fontId="5" fillId="0"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6" xfId="49" applyFont="1" applyFill="1" applyBorder="1" applyAlignment="1">
      <alignment horizontal="center" vertical="center" wrapText="1"/>
    </xf>
    <xf numFmtId="10" fontId="0" fillId="0" borderId="0" xfId="3" applyNumberFormat="1" applyFont="1" applyFill="1" applyAlignment="1">
      <alignment vertical="center"/>
    </xf>
    <xf numFmtId="10" fontId="0" fillId="0" borderId="0" xfId="3" applyNumberFormat="1" applyFont="1" applyFill="1" applyBorder="1" applyAlignment="1">
      <alignment vertical="center"/>
    </xf>
    <xf numFmtId="176" fontId="11" fillId="0" borderId="0" xfId="49" applyNumberFormat="1" applyFont="1" applyFill="1" applyAlignment="1">
      <alignment horizontal="center" vertical="center" wrapText="1"/>
    </xf>
    <xf numFmtId="176" fontId="6" fillId="0" borderId="0" xfId="49" applyNumberFormat="1" applyFont="1" applyFill="1" applyAlignment="1">
      <alignment horizontal="center" vertical="center"/>
    </xf>
    <xf numFmtId="178" fontId="6" fillId="0" borderId="0" xfId="49" applyNumberFormat="1" applyFont="1" applyFill="1" applyAlignment="1">
      <alignment horizontal="center" vertical="center"/>
    </xf>
    <xf numFmtId="176" fontId="5" fillId="0" borderId="0" xfId="49" applyNumberFormat="1" applyFont="1" applyFill="1" applyBorder="1" applyAlignment="1">
      <alignment horizontal="center" vertical="center" wrapText="1"/>
    </xf>
    <xf numFmtId="176" fontId="37" fillId="0" borderId="0" xfId="0" applyNumberFormat="1" applyFont="1" applyFill="1" applyBorder="1" applyAlignment="1">
      <alignment horizontal="center" vertical="center" wrapText="1"/>
    </xf>
    <xf numFmtId="176" fontId="6" fillId="0" borderId="0" xfId="49" applyNumberFormat="1" applyFont="1" applyFill="1" applyBorder="1" applyAlignment="1">
      <alignment horizontal="center" vertical="center" wrapText="1"/>
    </xf>
    <xf numFmtId="10" fontId="32" fillId="0" borderId="0" xfId="3" applyNumberFormat="1" applyFont="1" applyFill="1" applyBorder="1" applyAlignment="1">
      <alignment vertical="center"/>
    </xf>
    <xf numFmtId="10" fontId="32" fillId="0" borderId="0" xfId="3" applyNumberFormat="1" applyFont="1" applyFill="1" applyBorder="1" applyAlignment="1">
      <alignment horizontal="center" vertical="center"/>
    </xf>
    <xf numFmtId="178" fontId="32" fillId="0" borderId="0" xfId="0" applyNumberFormat="1" applyFont="1" applyFill="1" applyBorder="1" applyAlignment="1">
      <alignment horizontal="center" vertical="center"/>
    </xf>
    <xf numFmtId="176" fontId="0" fillId="0" borderId="0" xfId="0" applyNumberFormat="1" applyFont="1" applyFill="1" applyAlignment="1">
      <alignment horizontal="center" vertical="center"/>
    </xf>
    <xf numFmtId="0" fontId="0" fillId="0" borderId="0" xfId="0" applyFont="1" applyFill="1" applyAlignment="1">
      <alignment horizontal="lef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珠海市政府投资计划完成情况 2" xfId="49"/>
    <cellStyle name="常规_续建项目_1" xfId="50"/>
    <cellStyle name="常规_新建项目_5_竣工项目_39" xfId="51"/>
    <cellStyle name="常规_珠海市政府投资计划完成情况 2_竣工项目_11" xfId="52"/>
    <cellStyle name="常规_新建项目_5_竣工项目_39_竣工项目_2" xfId="53"/>
    <cellStyle name="常规_政府投资项目计划_12" xfId="54"/>
    <cellStyle name="常规_珠海市政府投资计划完成情况 2_竣工项目" xfId="55"/>
    <cellStyle name="常规_珠海市政府投资计划完成情况 2 2" xfId="56"/>
    <cellStyle name="常规 4" xfId="57"/>
    <cellStyle name="常规 3" xfId="58"/>
    <cellStyle name="常规 2" xfId="59"/>
  </cellStyles>
  <dxfs count="1">
    <dxf>
      <fill>
        <patternFill patternType="solid">
          <fgColor indexed="10"/>
          <bgColor indexed="52"/>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51;&#20110;&#25253;&#36865;&#12298;&#39640;&#26032;&#21306;2024&#24180;&#25919;&#24220;&#25237;&#36164;&#39033;&#30446;&#35843;&#25972;&#35745;&#21010;&#12299;&#30340;&#20989;\&#29664;&#28023;&#39640;&#26032;&#25216;&#26415;&#20135;&#19994;&#24320;&#21457;&#21306;&#31649;&#29702;&#22996;&#21592;&#20250;&#20851;&#20110;&#21360;&#21457;&#39640;&#26032;&#21306;2024&#24180;&#25919;&#24220;&#25237;&#36164;&#39033;&#30446;&#35745;&#21010;&#30340;&#36890;&#30693;\&#38468;&#20214;1-4&#65306;&#39640;&#26032;&#21306;2024&#24180;&#25919;&#24220;&#25237;&#36164;&#39033;&#30446;&#35745;&#21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按建设阶段汇总"/>
      <sheetName val="按牵头责任部门汇总"/>
      <sheetName val="竣工项目"/>
      <sheetName val="续建项目"/>
      <sheetName val="新建项目"/>
      <sheetName val="储备库项目"/>
      <sheetName val="Sheet2"/>
      <sheetName val="Sheet1"/>
    </sheetNames>
    <sheetDataSet>
      <sheetData sheetId="0"/>
      <sheetData sheetId="1"/>
      <sheetData sheetId="2">
        <row r="4">
          <cell r="K4" t="str">
            <v>投资计划</v>
          </cell>
        </row>
        <row r="4">
          <cell r="R4" t="str">
            <v>行业类别</v>
          </cell>
        </row>
        <row r="6">
          <cell r="K6">
            <v>11</v>
          </cell>
        </row>
        <row r="6">
          <cell r="R6">
            <v>15</v>
          </cell>
        </row>
        <row r="7">
          <cell r="K7">
            <v>0</v>
          </cell>
        </row>
        <row r="8">
          <cell r="K8">
            <v>0</v>
          </cell>
        </row>
        <row r="8">
          <cell r="R8" t="str">
            <v>公共教育项目</v>
          </cell>
        </row>
        <row r="9">
          <cell r="K9">
            <v>0</v>
          </cell>
        </row>
        <row r="9">
          <cell r="R9" t="str">
            <v>市政基础设施项目</v>
          </cell>
        </row>
        <row r="10">
          <cell r="K10">
            <v>0</v>
          </cell>
        </row>
        <row r="10">
          <cell r="R10" t="str">
            <v>市政基础设施项目</v>
          </cell>
        </row>
        <row r="11">
          <cell r="K11">
            <v>0</v>
          </cell>
        </row>
        <row r="11">
          <cell r="R11" t="str">
            <v>公共教育项目</v>
          </cell>
        </row>
        <row r="12">
          <cell r="K12">
            <v>0</v>
          </cell>
        </row>
        <row r="12">
          <cell r="R12" t="str">
            <v>市政基础设施项目</v>
          </cell>
        </row>
        <row r="13">
          <cell r="K13">
            <v>0</v>
          </cell>
        </row>
        <row r="13">
          <cell r="R13" t="str">
            <v>市政基础设施项目</v>
          </cell>
        </row>
        <row r="14">
          <cell r="K14">
            <v>0</v>
          </cell>
        </row>
        <row r="14">
          <cell r="R14" t="str">
            <v>公共安全项目</v>
          </cell>
        </row>
        <row r="15">
          <cell r="K15">
            <v>0</v>
          </cell>
        </row>
        <row r="15">
          <cell r="R15" t="str">
            <v>文化艺术和体育项目</v>
          </cell>
        </row>
        <row r="16">
          <cell r="K16">
            <v>0</v>
          </cell>
        </row>
        <row r="16">
          <cell r="R16" t="str">
            <v>市政基础设施项目</v>
          </cell>
        </row>
        <row r="17">
          <cell r="K17">
            <v>0</v>
          </cell>
        </row>
        <row r="17">
          <cell r="R17" t="str">
            <v>其他公共服务项目</v>
          </cell>
        </row>
        <row r="18">
          <cell r="K18">
            <v>0</v>
          </cell>
        </row>
        <row r="18">
          <cell r="R18" t="str">
            <v>公共安全项目</v>
          </cell>
        </row>
        <row r="19">
          <cell r="K19">
            <v>0</v>
          </cell>
        </row>
        <row r="19">
          <cell r="R19" t="str">
            <v>市政基础设施项目</v>
          </cell>
        </row>
        <row r="20">
          <cell r="K20">
            <v>0</v>
          </cell>
        </row>
        <row r="20">
          <cell r="R20" t="str">
            <v>市政基础设施项目</v>
          </cell>
        </row>
        <row r="21">
          <cell r="K21">
            <v>0</v>
          </cell>
        </row>
        <row r="21">
          <cell r="R21" t="str">
            <v>市政基础设施项目</v>
          </cell>
        </row>
        <row r="22">
          <cell r="K22">
            <v>0</v>
          </cell>
        </row>
        <row r="22">
          <cell r="R22" t="str">
            <v>市政基础设施项目</v>
          </cell>
        </row>
        <row r="23">
          <cell r="K23">
            <v>0</v>
          </cell>
        </row>
        <row r="23">
          <cell r="R23" t="str">
            <v>市政基础设施项目</v>
          </cell>
        </row>
        <row r="24">
          <cell r="K24">
            <v>0</v>
          </cell>
        </row>
        <row r="24">
          <cell r="R24" t="str">
            <v>市政基础设施项目</v>
          </cell>
        </row>
        <row r="25">
          <cell r="K25">
            <v>0</v>
          </cell>
        </row>
        <row r="25">
          <cell r="R25" t="str">
            <v>市政基础设施项目</v>
          </cell>
        </row>
        <row r="26">
          <cell r="K26">
            <v>0</v>
          </cell>
        </row>
        <row r="26">
          <cell r="R26" t="str">
            <v>市政基础设施项目</v>
          </cell>
        </row>
        <row r="27">
          <cell r="K27">
            <v>0</v>
          </cell>
        </row>
        <row r="27">
          <cell r="R27" t="str">
            <v>市政基础设施项目</v>
          </cell>
        </row>
        <row r="28">
          <cell r="K28">
            <v>0</v>
          </cell>
        </row>
        <row r="28">
          <cell r="R28" t="str">
            <v>公共安全项目</v>
          </cell>
        </row>
        <row r="29">
          <cell r="K29">
            <v>0</v>
          </cell>
        </row>
        <row r="29">
          <cell r="R29" t="str">
            <v>市政基础设施项目</v>
          </cell>
        </row>
        <row r="30">
          <cell r="K30">
            <v>0</v>
          </cell>
        </row>
        <row r="30">
          <cell r="R30" t="str">
            <v>市政基础设施项目</v>
          </cell>
        </row>
        <row r="31">
          <cell r="K31">
            <v>0</v>
          </cell>
        </row>
        <row r="31">
          <cell r="R31" t="str">
            <v>市政基础设施项目</v>
          </cell>
        </row>
        <row r="32">
          <cell r="K32">
            <v>0</v>
          </cell>
        </row>
        <row r="32">
          <cell r="R32" t="str">
            <v>市政基础设施项目</v>
          </cell>
        </row>
        <row r="33">
          <cell r="K33">
            <v>0</v>
          </cell>
        </row>
        <row r="33">
          <cell r="R33" t="str">
            <v>市政基础设施项目</v>
          </cell>
        </row>
        <row r="34">
          <cell r="K34">
            <v>0</v>
          </cell>
        </row>
        <row r="34">
          <cell r="R34" t="str">
            <v>市政基础设施项目</v>
          </cell>
        </row>
        <row r="35">
          <cell r="K35">
            <v>0</v>
          </cell>
        </row>
        <row r="35">
          <cell r="R35" t="str">
            <v>市政基础设施项目</v>
          </cell>
        </row>
        <row r="36">
          <cell r="K36">
            <v>0</v>
          </cell>
        </row>
        <row r="36">
          <cell r="R36" t="str">
            <v>其他公共服务项目</v>
          </cell>
        </row>
        <row r="37">
          <cell r="K37">
            <v>0</v>
          </cell>
        </row>
        <row r="37">
          <cell r="R37" t="str">
            <v>市政基础设施项目</v>
          </cell>
        </row>
        <row r="38">
          <cell r="K38">
            <v>0</v>
          </cell>
        </row>
        <row r="38">
          <cell r="R38" t="str">
            <v>市政基础设施项目</v>
          </cell>
        </row>
        <row r="39">
          <cell r="K39">
            <v>0</v>
          </cell>
        </row>
        <row r="39">
          <cell r="R39" t="str">
            <v>其他公共服务项目</v>
          </cell>
        </row>
        <row r="40">
          <cell r="K40">
            <v>0</v>
          </cell>
        </row>
        <row r="40">
          <cell r="R40" t="str">
            <v>市政基础设施项目</v>
          </cell>
        </row>
        <row r="41">
          <cell r="K41">
            <v>0</v>
          </cell>
        </row>
        <row r="41">
          <cell r="R41" t="str">
            <v>市政基础设施项目</v>
          </cell>
        </row>
        <row r="42">
          <cell r="K42">
            <v>0</v>
          </cell>
        </row>
        <row r="42">
          <cell r="R42" t="str">
            <v>其他公共服务项目</v>
          </cell>
        </row>
        <row r="43">
          <cell r="K43">
            <v>0</v>
          </cell>
        </row>
        <row r="43">
          <cell r="R43" t="str">
            <v>市政基础设施项目</v>
          </cell>
        </row>
        <row r="44">
          <cell r="K44">
            <v>0</v>
          </cell>
        </row>
        <row r="44">
          <cell r="R44" t="str">
            <v>市政基础设施项目</v>
          </cell>
        </row>
        <row r="45">
          <cell r="K45">
            <v>0</v>
          </cell>
        </row>
        <row r="45">
          <cell r="R45" t="str">
            <v>市政基础设施项目</v>
          </cell>
        </row>
        <row r="46">
          <cell r="K46">
            <v>0</v>
          </cell>
        </row>
        <row r="46">
          <cell r="R46" t="str">
            <v>市政基础设施项目</v>
          </cell>
        </row>
        <row r="47">
          <cell r="K47">
            <v>0</v>
          </cell>
        </row>
        <row r="47">
          <cell r="R47" t="str">
            <v>其他公共服务项目</v>
          </cell>
        </row>
        <row r="48">
          <cell r="K48">
            <v>0</v>
          </cell>
        </row>
        <row r="48">
          <cell r="R48" t="str">
            <v>其他公共服务项目</v>
          </cell>
        </row>
        <row r="49">
          <cell r="K49">
            <v>0</v>
          </cell>
        </row>
        <row r="49">
          <cell r="R49" t="str">
            <v>公共安全项目</v>
          </cell>
        </row>
        <row r="50">
          <cell r="K50">
            <v>0</v>
          </cell>
        </row>
        <row r="50">
          <cell r="R50" t="str">
            <v>其他公共服务项目</v>
          </cell>
        </row>
        <row r="51">
          <cell r="K51">
            <v>0</v>
          </cell>
        </row>
        <row r="51">
          <cell r="R51" t="str">
            <v>其他公共服务项目</v>
          </cell>
        </row>
        <row r="52">
          <cell r="K52">
            <v>0</v>
          </cell>
        </row>
        <row r="52">
          <cell r="R52" t="str">
            <v>市政基础设施项目</v>
          </cell>
        </row>
        <row r="53">
          <cell r="K53">
            <v>0</v>
          </cell>
        </row>
        <row r="53">
          <cell r="R53" t="str">
            <v>文化艺术和体育项目</v>
          </cell>
        </row>
        <row r="54">
          <cell r="K54">
            <v>0</v>
          </cell>
        </row>
        <row r="54">
          <cell r="R54" t="str">
            <v>交通基础设施项目</v>
          </cell>
        </row>
        <row r="55">
          <cell r="K55">
            <v>0</v>
          </cell>
        </row>
        <row r="55">
          <cell r="R55" t="str">
            <v>市政基础设施项目</v>
          </cell>
        </row>
        <row r="56">
          <cell r="K56">
            <v>0</v>
          </cell>
        </row>
        <row r="56">
          <cell r="R56" t="str">
            <v>市政基础设施项目</v>
          </cell>
        </row>
        <row r="57">
          <cell r="K57">
            <v>0</v>
          </cell>
        </row>
        <row r="57">
          <cell r="R57" t="str">
            <v>文化艺术和体育项目</v>
          </cell>
        </row>
        <row r="58">
          <cell r="K58">
            <v>0</v>
          </cell>
        </row>
        <row r="58">
          <cell r="R58" t="str">
            <v>市政基础设施项目</v>
          </cell>
        </row>
        <row r="59">
          <cell r="K59">
            <v>0</v>
          </cell>
        </row>
        <row r="59">
          <cell r="R59" t="str">
            <v>市政基础设施项目</v>
          </cell>
        </row>
        <row r="60">
          <cell r="K60">
            <v>0</v>
          </cell>
        </row>
        <row r="60">
          <cell r="R60" t="str">
            <v>市政基础设施项目</v>
          </cell>
        </row>
        <row r="61">
          <cell r="K61">
            <v>0</v>
          </cell>
        </row>
        <row r="61">
          <cell r="R61" t="str">
            <v>市政基础设施项目</v>
          </cell>
        </row>
        <row r="62">
          <cell r="K62">
            <v>0</v>
          </cell>
        </row>
        <row r="62">
          <cell r="R62" t="str">
            <v>其他公共服务项目</v>
          </cell>
        </row>
        <row r="63">
          <cell r="K63">
            <v>0</v>
          </cell>
        </row>
        <row r="63">
          <cell r="R63" t="str">
            <v>公共安全项目</v>
          </cell>
        </row>
        <row r="64">
          <cell r="K64">
            <v>0</v>
          </cell>
        </row>
        <row r="64">
          <cell r="R64" t="str">
            <v>市政基础设施项目</v>
          </cell>
        </row>
        <row r="65">
          <cell r="K65">
            <v>0</v>
          </cell>
        </row>
        <row r="65">
          <cell r="R65" t="str">
            <v>市政基础设施项目</v>
          </cell>
        </row>
        <row r="66">
          <cell r="K66">
            <v>0</v>
          </cell>
        </row>
        <row r="66">
          <cell r="R66" t="str">
            <v>市政基础设施项目</v>
          </cell>
        </row>
        <row r="67">
          <cell r="K67">
            <v>0</v>
          </cell>
        </row>
        <row r="67">
          <cell r="R67" t="str">
            <v>公共安全项目</v>
          </cell>
        </row>
        <row r="68">
          <cell r="K68">
            <v>0</v>
          </cell>
        </row>
        <row r="68">
          <cell r="R68" t="str">
            <v>其他公共服务项目</v>
          </cell>
        </row>
        <row r="69">
          <cell r="K69">
            <v>0</v>
          </cell>
        </row>
        <row r="69">
          <cell r="R69" t="str">
            <v>市政基础设施项目</v>
          </cell>
        </row>
        <row r="70">
          <cell r="K70">
            <v>0</v>
          </cell>
        </row>
        <row r="70">
          <cell r="R70" t="str">
            <v>公共安全项目</v>
          </cell>
        </row>
        <row r="71">
          <cell r="K71">
            <v>0</v>
          </cell>
        </row>
        <row r="71">
          <cell r="R71" t="str">
            <v>其他公共服务项目</v>
          </cell>
        </row>
        <row r="72">
          <cell r="K72">
            <v>0</v>
          </cell>
        </row>
        <row r="72">
          <cell r="R72" t="str">
            <v>公共安全项目</v>
          </cell>
        </row>
        <row r="73">
          <cell r="K73">
            <v>0</v>
          </cell>
        </row>
        <row r="73">
          <cell r="R73" t="str">
            <v>市政基础设施项目</v>
          </cell>
        </row>
        <row r="74">
          <cell r="K74">
            <v>0</v>
          </cell>
        </row>
        <row r="74">
          <cell r="R74" t="str">
            <v>市政基础设施项目</v>
          </cell>
        </row>
        <row r="75">
          <cell r="K75">
            <v>0</v>
          </cell>
        </row>
        <row r="75">
          <cell r="R75" t="str">
            <v>市政基础设施项目</v>
          </cell>
        </row>
        <row r="76">
          <cell r="K76">
            <v>0</v>
          </cell>
        </row>
        <row r="76">
          <cell r="R76" t="str">
            <v>市政基础设施项目</v>
          </cell>
        </row>
        <row r="77">
          <cell r="K77">
            <v>0</v>
          </cell>
        </row>
        <row r="77">
          <cell r="R77" t="str">
            <v>市政基础设施项目</v>
          </cell>
        </row>
        <row r="78">
          <cell r="K78">
            <v>0</v>
          </cell>
        </row>
        <row r="78">
          <cell r="R78" t="str">
            <v>其他公共服务项目</v>
          </cell>
        </row>
        <row r="79">
          <cell r="K79">
            <v>0</v>
          </cell>
        </row>
        <row r="79">
          <cell r="R79" t="str">
            <v>城乡区域协调发展项目</v>
          </cell>
        </row>
        <row r="80">
          <cell r="K80">
            <v>0</v>
          </cell>
        </row>
        <row r="80">
          <cell r="R80" t="str">
            <v>市政基础设施项目</v>
          </cell>
        </row>
        <row r="81">
          <cell r="K81">
            <v>0</v>
          </cell>
        </row>
        <row r="81">
          <cell r="R81" t="str">
            <v>市政基础设施项目</v>
          </cell>
        </row>
        <row r="82">
          <cell r="K82">
            <v>0</v>
          </cell>
        </row>
        <row r="82">
          <cell r="R82" t="str">
            <v>市政基础设施项目</v>
          </cell>
        </row>
        <row r="83">
          <cell r="K83">
            <v>0</v>
          </cell>
        </row>
        <row r="83">
          <cell r="R83" t="str">
            <v>公共安全项目</v>
          </cell>
        </row>
        <row r="84">
          <cell r="K84">
            <v>0</v>
          </cell>
        </row>
        <row r="84">
          <cell r="R84" t="str">
            <v>城乡区域协调发展项目</v>
          </cell>
        </row>
        <row r="85">
          <cell r="K85">
            <v>0</v>
          </cell>
        </row>
        <row r="85">
          <cell r="R85" t="str">
            <v>其他公共服务项目</v>
          </cell>
        </row>
        <row r="86">
          <cell r="K86">
            <v>0</v>
          </cell>
        </row>
        <row r="86">
          <cell r="R86" t="str">
            <v>市政基础设施项目</v>
          </cell>
        </row>
        <row r="87">
          <cell r="K87">
            <v>0</v>
          </cell>
        </row>
        <row r="87">
          <cell r="R87" t="str">
            <v>市政基础设施项目</v>
          </cell>
        </row>
        <row r="88">
          <cell r="K88">
            <v>0</v>
          </cell>
        </row>
        <row r="88">
          <cell r="R88" t="str">
            <v>公共安全项目</v>
          </cell>
        </row>
        <row r="89">
          <cell r="K89">
            <v>0</v>
          </cell>
        </row>
        <row r="89">
          <cell r="R89" t="str">
            <v>市政基础设施项目</v>
          </cell>
        </row>
        <row r="90">
          <cell r="K90">
            <v>0</v>
          </cell>
        </row>
        <row r="90">
          <cell r="R90" t="str">
            <v>市政基础设施项目</v>
          </cell>
        </row>
        <row r="91">
          <cell r="R91" t="str">
            <v>其他公共服务项目</v>
          </cell>
        </row>
        <row r="92">
          <cell r="K92">
            <v>0</v>
          </cell>
        </row>
        <row r="92">
          <cell r="R92" t="str">
            <v>其他公共服务项目</v>
          </cell>
        </row>
        <row r="93">
          <cell r="K93">
            <v>0</v>
          </cell>
        </row>
        <row r="93">
          <cell r="R93" t="str">
            <v>其他公共服务项目</v>
          </cell>
        </row>
        <row r="94">
          <cell r="K94">
            <v>0</v>
          </cell>
        </row>
        <row r="94">
          <cell r="R94" t="str">
            <v>市政基础设施项目</v>
          </cell>
        </row>
        <row r="95">
          <cell r="K95">
            <v>0</v>
          </cell>
        </row>
        <row r="95">
          <cell r="R95" t="str">
            <v>市政基础设施项目</v>
          </cell>
        </row>
        <row r="96">
          <cell r="K96">
            <v>0</v>
          </cell>
        </row>
        <row r="96">
          <cell r="R96" t="str">
            <v>市政基础设施项目</v>
          </cell>
        </row>
        <row r="97">
          <cell r="K97">
            <v>0</v>
          </cell>
        </row>
        <row r="97">
          <cell r="R97" t="str">
            <v>其他公共服务项目</v>
          </cell>
        </row>
        <row r="98">
          <cell r="K98">
            <v>0</v>
          </cell>
        </row>
        <row r="98">
          <cell r="R98" t="str">
            <v>其他公共服务项目</v>
          </cell>
        </row>
        <row r="99">
          <cell r="K99">
            <v>0</v>
          </cell>
        </row>
        <row r="99">
          <cell r="R99" t="str">
            <v>市政基础设施项目</v>
          </cell>
        </row>
        <row r="100">
          <cell r="K100">
            <v>0</v>
          </cell>
        </row>
        <row r="100">
          <cell r="R100" t="str">
            <v>其他公共服务项目</v>
          </cell>
        </row>
        <row r="101">
          <cell r="K101">
            <v>0</v>
          </cell>
        </row>
        <row r="101">
          <cell r="R101" t="str">
            <v>市政基础设施项目</v>
          </cell>
        </row>
        <row r="102">
          <cell r="K102">
            <v>0</v>
          </cell>
        </row>
        <row r="102">
          <cell r="R102" t="str">
            <v>其他公共服务项目</v>
          </cell>
        </row>
        <row r="103">
          <cell r="K103">
            <v>0</v>
          </cell>
        </row>
        <row r="103">
          <cell r="R103" t="str">
            <v>市政基础设施项目</v>
          </cell>
        </row>
        <row r="104">
          <cell r="K104">
            <v>0</v>
          </cell>
        </row>
        <row r="104">
          <cell r="R104" t="str">
            <v>市政基础设施项目</v>
          </cell>
        </row>
        <row r="105">
          <cell r="K105">
            <v>0</v>
          </cell>
        </row>
        <row r="105">
          <cell r="R105" t="str">
            <v>市政基础设施项目</v>
          </cell>
        </row>
        <row r="106">
          <cell r="K106">
            <v>0</v>
          </cell>
        </row>
        <row r="106">
          <cell r="R106" t="str">
            <v>市政基础设施项目</v>
          </cell>
        </row>
        <row r="107">
          <cell r="K107">
            <v>0</v>
          </cell>
        </row>
        <row r="107">
          <cell r="R107" t="str">
            <v>其他公共服务项目</v>
          </cell>
        </row>
        <row r="108">
          <cell r="K108">
            <v>0</v>
          </cell>
        </row>
        <row r="108">
          <cell r="R108" t="str">
            <v>市政基础设施项目</v>
          </cell>
        </row>
        <row r="109">
          <cell r="K109">
            <v>0</v>
          </cell>
        </row>
        <row r="109">
          <cell r="R109" t="str">
            <v>文化艺术和体育项目</v>
          </cell>
        </row>
        <row r="110">
          <cell r="K110">
            <v>0</v>
          </cell>
        </row>
        <row r="110">
          <cell r="R110" t="str">
            <v>其他公共服务项目</v>
          </cell>
        </row>
        <row r="111">
          <cell r="K111">
            <v>0</v>
          </cell>
        </row>
        <row r="111">
          <cell r="R111" t="str">
            <v>其他公共服务项目</v>
          </cell>
        </row>
        <row r="112">
          <cell r="K112">
            <v>0</v>
          </cell>
        </row>
        <row r="112">
          <cell r="R112" t="str">
            <v>其他公共服务项目</v>
          </cell>
        </row>
        <row r="113">
          <cell r="K113">
            <v>0</v>
          </cell>
        </row>
        <row r="113">
          <cell r="R113" t="str">
            <v>文化艺术和体育项目</v>
          </cell>
        </row>
        <row r="114">
          <cell r="K114">
            <v>0</v>
          </cell>
        </row>
        <row r="114">
          <cell r="R114" t="str">
            <v>文化艺术和体育项目</v>
          </cell>
        </row>
        <row r="115">
          <cell r="K115">
            <v>0</v>
          </cell>
        </row>
        <row r="115">
          <cell r="R115" t="str">
            <v>其他公共服务项目</v>
          </cell>
        </row>
        <row r="116">
          <cell r="K116">
            <v>0</v>
          </cell>
        </row>
        <row r="116">
          <cell r="R116" t="str">
            <v>其他公共服务项目</v>
          </cell>
        </row>
        <row r="117">
          <cell r="K117">
            <v>0</v>
          </cell>
        </row>
        <row r="117">
          <cell r="R117" t="str">
            <v>城乡区域协调发展项目</v>
          </cell>
        </row>
        <row r="118">
          <cell r="K118">
            <v>0</v>
          </cell>
        </row>
        <row r="118">
          <cell r="R118" t="str">
            <v>其他公共服务项目</v>
          </cell>
        </row>
        <row r="119">
          <cell r="K119">
            <v>0</v>
          </cell>
        </row>
        <row r="119">
          <cell r="R119" t="str">
            <v>其他公共服务项目</v>
          </cell>
        </row>
        <row r="120">
          <cell r="K120">
            <v>0</v>
          </cell>
        </row>
        <row r="120">
          <cell r="R120" t="str">
            <v>其他公共服务项目</v>
          </cell>
        </row>
        <row r="121">
          <cell r="K121">
            <v>0</v>
          </cell>
        </row>
        <row r="121">
          <cell r="R121" t="str">
            <v>市政基础设施项目</v>
          </cell>
        </row>
        <row r="122">
          <cell r="K122">
            <v>0</v>
          </cell>
        </row>
        <row r="122">
          <cell r="R122" t="str">
            <v>公共安全项目</v>
          </cell>
        </row>
        <row r="123">
          <cell r="K123">
            <v>0</v>
          </cell>
        </row>
        <row r="123">
          <cell r="R123" t="str">
            <v>其他公共服务项目</v>
          </cell>
        </row>
        <row r="124">
          <cell r="K124">
            <v>0</v>
          </cell>
        </row>
        <row r="124">
          <cell r="R124" t="str">
            <v>其他公共服务项目</v>
          </cell>
        </row>
        <row r="125">
          <cell r="K125">
            <v>0</v>
          </cell>
        </row>
        <row r="125">
          <cell r="R125" t="str">
            <v>其他公共服务项目</v>
          </cell>
        </row>
        <row r="126">
          <cell r="K126">
            <v>0</v>
          </cell>
        </row>
        <row r="126">
          <cell r="R126" t="str">
            <v>市政基础设施项目</v>
          </cell>
        </row>
        <row r="127">
          <cell r="K127">
            <v>0</v>
          </cell>
        </row>
        <row r="127">
          <cell r="R127" t="str">
            <v>其他公共服务项目</v>
          </cell>
        </row>
        <row r="128">
          <cell r="K128">
            <v>0</v>
          </cell>
        </row>
        <row r="128">
          <cell r="R128" t="str">
            <v>其他公共服务项目</v>
          </cell>
        </row>
        <row r="129">
          <cell r="K129">
            <v>0</v>
          </cell>
        </row>
        <row r="129">
          <cell r="R129" t="str">
            <v>文化艺术和体育项目</v>
          </cell>
        </row>
        <row r="130">
          <cell r="K130">
            <v>0</v>
          </cell>
        </row>
        <row r="130">
          <cell r="R130" t="str">
            <v>其他公共服务项目</v>
          </cell>
        </row>
        <row r="131">
          <cell r="K131">
            <v>0</v>
          </cell>
        </row>
        <row r="131">
          <cell r="R131" t="str">
            <v>其他公共服务项目</v>
          </cell>
        </row>
        <row r="132">
          <cell r="K132">
            <v>0</v>
          </cell>
        </row>
        <row r="132">
          <cell r="R132" t="str">
            <v>市政基础设施项目</v>
          </cell>
        </row>
        <row r="133">
          <cell r="K133">
            <v>0</v>
          </cell>
        </row>
        <row r="133">
          <cell r="R133" t="str">
            <v>其他公共服务项目</v>
          </cell>
        </row>
        <row r="134">
          <cell r="K134">
            <v>0</v>
          </cell>
        </row>
        <row r="134">
          <cell r="R134" t="str">
            <v>其他公共服务项目</v>
          </cell>
        </row>
        <row r="135">
          <cell r="K135">
            <v>0</v>
          </cell>
        </row>
        <row r="135">
          <cell r="R135" t="str">
            <v>其他公共服务项目</v>
          </cell>
        </row>
        <row r="136">
          <cell r="K136">
            <v>0</v>
          </cell>
        </row>
        <row r="136">
          <cell r="R136" t="str">
            <v>其他公共服务项目</v>
          </cell>
        </row>
        <row r="137">
          <cell r="K137">
            <v>0</v>
          </cell>
        </row>
        <row r="137">
          <cell r="R137" t="str">
            <v>公共安全项目</v>
          </cell>
        </row>
        <row r="138">
          <cell r="K138">
            <v>0</v>
          </cell>
        </row>
        <row r="138">
          <cell r="R138" t="str">
            <v>其他公共服务项目</v>
          </cell>
        </row>
        <row r="139">
          <cell r="K139">
            <v>0</v>
          </cell>
        </row>
        <row r="139">
          <cell r="R139" t="str">
            <v>其他公共服务项目</v>
          </cell>
        </row>
        <row r="140">
          <cell r="K140">
            <v>0</v>
          </cell>
        </row>
        <row r="140">
          <cell r="R140" t="str">
            <v>其他公共服务项目</v>
          </cell>
        </row>
        <row r="141">
          <cell r="K141">
            <v>0</v>
          </cell>
        </row>
        <row r="141">
          <cell r="R141" t="str">
            <v>其他公共服务项目</v>
          </cell>
        </row>
        <row r="142">
          <cell r="K142">
            <v>0</v>
          </cell>
        </row>
        <row r="142">
          <cell r="R142" t="str">
            <v>其他公共服务项目</v>
          </cell>
        </row>
        <row r="143">
          <cell r="K143">
            <v>0</v>
          </cell>
        </row>
        <row r="143">
          <cell r="R143" t="str">
            <v>其他公共服务项目</v>
          </cell>
        </row>
        <row r="144">
          <cell r="K144">
            <v>0</v>
          </cell>
        </row>
        <row r="144">
          <cell r="R144" t="str">
            <v>其他公共服务项目</v>
          </cell>
        </row>
        <row r="145">
          <cell r="K145">
            <v>0</v>
          </cell>
        </row>
        <row r="145">
          <cell r="R145" t="str">
            <v>市政基础设施项目</v>
          </cell>
        </row>
        <row r="146">
          <cell r="K146">
            <v>0</v>
          </cell>
        </row>
        <row r="146">
          <cell r="R146" t="str">
            <v>市政基础设施项目</v>
          </cell>
        </row>
        <row r="147">
          <cell r="K147">
            <v>0</v>
          </cell>
        </row>
        <row r="147">
          <cell r="R147" t="str">
            <v>其他公共服务项目</v>
          </cell>
        </row>
        <row r="148">
          <cell r="K148">
            <v>0</v>
          </cell>
        </row>
        <row r="148">
          <cell r="R148" t="str">
            <v>其他公共服务项目</v>
          </cell>
        </row>
        <row r="149">
          <cell r="K149">
            <v>0</v>
          </cell>
        </row>
        <row r="149">
          <cell r="R149" t="str">
            <v>公共安全项目</v>
          </cell>
        </row>
        <row r="150">
          <cell r="K150">
            <v>0</v>
          </cell>
        </row>
        <row r="150">
          <cell r="R150" t="str">
            <v>其他公共服务项目</v>
          </cell>
        </row>
        <row r="151">
          <cell r="K151">
            <v>0</v>
          </cell>
        </row>
        <row r="151">
          <cell r="R151" t="str">
            <v>公共安全项目</v>
          </cell>
        </row>
        <row r="152">
          <cell r="K152">
            <v>0</v>
          </cell>
        </row>
        <row r="152">
          <cell r="R152" t="str">
            <v>文化艺术和体育项目</v>
          </cell>
        </row>
        <row r="153">
          <cell r="K153">
            <v>0</v>
          </cell>
        </row>
        <row r="153">
          <cell r="R153" t="str">
            <v>市政基础设施项目</v>
          </cell>
        </row>
        <row r="154">
          <cell r="K154">
            <v>0</v>
          </cell>
        </row>
        <row r="154">
          <cell r="R154" t="str">
            <v>市政基础设施项目</v>
          </cell>
        </row>
        <row r="155">
          <cell r="K155">
            <v>0</v>
          </cell>
        </row>
        <row r="155">
          <cell r="R155" t="str">
            <v>其他公共服务项目</v>
          </cell>
        </row>
        <row r="156">
          <cell r="K156">
            <v>0</v>
          </cell>
        </row>
        <row r="156">
          <cell r="R156" t="str">
            <v>公共安全项目</v>
          </cell>
        </row>
        <row r="157">
          <cell r="K157">
            <v>0</v>
          </cell>
        </row>
        <row r="157">
          <cell r="R157" t="str">
            <v>文化艺术和体育项目</v>
          </cell>
        </row>
        <row r="158">
          <cell r="K158">
            <v>0</v>
          </cell>
        </row>
        <row r="158">
          <cell r="R158" t="str">
            <v>市政基础设施项目</v>
          </cell>
        </row>
        <row r="159">
          <cell r="K159">
            <v>0</v>
          </cell>
        </row>
        <row r="159">
          <cell r="R159" t="str">
            <v>其他公共服务项目</v>
          </cell>
        </row>
        <row r="160">
          <cell r="K160">
            <v>0</v>
          </cell>
        </row>
        <row r="160">
          <cell r="R160" t="str">
            <v>市政基础设施项目</v>
          </cell>
        </row>
        <row r="161">
          <cell r="K161">
            <v>0</v>
          </cell>
        </row>
        <row r="161">
          <cell r="R161" t="str">
            <v>文化艺术和体育项目</v>
          </cell>
        </row>
        <row r="162">
          <cell r="K162">
            <v>0</v>
          </cell>
        </row>
        <row r="162">
          <cell r="R162" t="str">
            <v>其他公共服务项目</v>
          </cell>
        </row>
        <row r="163">
          <cell r="K163">
            <v>0</v>
          </cell>
        </row>
        <row r="163">
          <cell r="R163" t="str">
            <v>其他公共服务项目</v>
          </cell>
        </row>
        <row r="164">
          <cell r="K164">
            <v>0</v>
          </cell>
        </row>
        <row r="164">
          <cell r="R164" t="str">
            <v>其他公共服务项目</v>
          </cell>
        </row>
        <row r="165">
          <cell r="K165">
            <v>0</v>
          </cell>
        </row>
        <row r="165">
          <cell r="R165" t="str">
            <v>市政基础设施项目</v>
          </cell>
        </row>
        <row r="166">
          <cell r="K166">
            <v>0</v>
          </cell>
        </row>
        <row r="166">
          <cell r="R166" t="str">
            <v>其他公共服务项目</v>
          </cell>
        </row>
        <row r="167">
          <cell r="K167">
            <v>0</v>
          </cell>
        </row>
        <row r="167">
          <cell r="R167" t="str">
            <v>其他公共服务项目</v>
          </cell>
        </row>
        <row r="168">
          <cell r="K168">
            <v>0</v>
          </cell>
        </row>
        <row r="168">
          <cell r="R168" t="str">
            <v>市政基础设施项目</v>
          </cell>
        </row>
        <row r="169">
          <cell r="K169">
            <v>0</v>
          </cell>
        </row>
        <row r="169">
          <cell r="R169" t="str">
            <v>市政基础设施项目</v>
          </cell>
        </row>
        <row r="170">
          <cell r="K170">
            <v>0</v>
          </cell>
        </row>
        <row r="170">
          <cell r="R170" t="str">
            <v>城乡区域协调发展项目</v>
          </cell>
        </row>
        <row r="171">
          <cell r="K171">
            <v>0</v>
          </cell>
        </row>
        <row r="171">
          <cell r="R171" t="str">
            <v>其他公共服务项目</v>
          </cell>
        </row>
        <row r="172">
          <cell r="K172">
            <v>0</v>
          </cell>
        </row>
        <row r="172">
          <cell r="R172" t="str">
            <v>其他公共服务项目</v>
          </cell>
        </row>
        <row r="173">
          <cell r="K173">
            <v>0</v>
          </cell>
        </row>
        <row r="173">
          <cell r="R173" t="str">
            <v>市政基础设施项目</v>
          </cell>
        </row>
        <row r="174">
          <cell r="K174">
            <v>0</v>
          </cell>
        </row>
        <row r="174">
          <cell r="R174" t="str">
            <v>其他公共服务项目</v>
          </cell>
        </row>
        <row r="175">
          <cell r="K175">
            <v>0</v>
          </cell>
        </row>
        <row r="175">
          <cell r="R175" t="str">
            <v>市政基础设施项目</v>
          </cell>
        </row>
        <row r="176">
          <cell r="K176">
            <v>0</v>
          </cell>
        </row>
        <row r="176">
          <cell r="R176" t="str">
            <v>市政基础设施项目</v>
          </cell>
        </row>
        <row r="177">
          <cell r="K177">
            <v>0</v>
          </cell>
        </row>
        <row r="177">
          <cell r="R177" t="str">
            <v>市政基础设施项目</v>
          </cell>
        </row>
        <row r="178">
          <cell r="K178">
            <v>0</v>
          </cell>
        </row>
        <row r="178">
          <cell r="R178" t="str">
            <v>其他公共服务项目</v>
          </cell>
        </row>
        <row r="179">
          <cell r="K179">
            <v>0</v>
          </cell>
        </row>
        <row r="179">
          <cell r="R179" t="str">
            <v>其他公共服务项目</v>
          </cell>
        </row>
        <row r="180">
          <cell r="K180">
            <v>0</v>
          </cell>
        </row>
        <row r="180">
          <cell r="R180" t="str">
            <v>其他公共服务项目</v>
          </cell>
        </row>
        <row r="181">
          <cell r="K181">
            <v>0</v>
          </cell>
        </row>
        <row r="181">
          <cell r="R181" t="str">
            <v>其他公共服务项目</v>
          </cell>
        </row>
        <row r="182">
          <cell r="K182">
            <v>0</v>
          </cell>
        </row>
        <row r="182">
          <cell r="R182" t="str">
            <v>文化艺术和体育项目</v>
          </cell>
        </row>
        <row r="183">
          <cell r="K183">
            <v>0</v>
          </cell>
        </row>
        <row r="183">
          <cell r="R183" t="str">
            <v>其他公共服务项目</v>
          </cell>
        </row>
        <row r="184">
          <cell r="K184">
            <v>0</v>
          </cell>
        </row>
        <row r="184">
          <cell r="R184" t="str">
            <v>市政基础设施项目</v>
          </cell>
        </row>
        <row r="185">
          <cell r="K185">
            <v>0</v>
          </cell>
        </row>
        <row r="185">
          <cell r="R185" t="str">
            <v>市政基础设施项目</v>
          </cell>
        </row>
        <row r="186">
          <cell r="K186">
            <v>0</v>
          </cell>
        </row>
        <row r="186">
          <cell r="R186" t="str">
            <v>其他公共服务项目</v>
          </cell>
        </row>
        <row r="187">
          <cell r="K187">
            <v>0</v>
          </cell>
        </row>
        <row r="187">
          <cell r="R187" t="str">
            <v>市政基础设施项目</v>
          </cell>
        </row>
        <row r="188">
          <cell r="K188">
            <v>0</v>
          </cell>
        </row>
        <row r="188">
          <cell r="R188" t="str">
            <v>其他公共服务项目</v>
          </cell>
        </row>
        <row r="189">
          <cell r="K189">
            <v>0</v>
          </cell>
        </row>
        <row r="189">
          <cell r="R189" t="str">
            <v>其他公共服务项目</v>
          </cell>
        </row>
        <row r="190">
          <cell r="K190">
            <v>0</v>
          </cell>
        </row>
        <row r="190">
          <cell r="R190" t="str">
            <v>市政基础设施项目</v>
          </cell>
        </row>
        <row r="191">
          <cell r="K191">
            <v>0</v>
          </cell>
        </row>
        <row r="191">
          <cell r="R191" t="str">
            <v>市政基础设施项目</v>
          </cell>
        </row>
        <row r="192">
          <cell r="K192">
            <v>0</v>
          </cell>
        </row>
        <row r="192">
          <cell r="R192" t="str">
            <v>市政基础设施项目</v>
          </cell>
        </row>
        <row r="193">
          <cell r="K193">
            <v>0</v>
          </cell>
        </row>
        <row r="193">
          <cell r="R193" t="str">
            <v>其他公共服务项目</v>
          </cell>
        </row>
        <row r="194">
          <cell r="K194">
            <v>0</v>
          </cell>
        </row>
        <row r="194">
          <cell r="R194" t="str">
            <v>市政基础设施项目</v>
          </cell>
        </row>
        <row r="195">
          <cell r="K195">
            <v>0</v>
          </cell>
        </row>
        <row r="195">
          <cell r="R195" t="str">
            <v>市政基础设施项目</v>
          </cell>
        </row>
        <row r="196">
          <cell r="K196">
            <v>0</v>
          </cell>
        </row>
        <row r="196">
          <cell r="R196" t="str">
            <v>市政基础设施项目</v>
          </cell>
        </row>
        <row r="197">
          <cell r="K197">
            <v>0</v>
          </cell>
        </row>
        <row r="197">
          <cell r="R197" t="str">
            <v>市政基础设施项目</v>
          </cell>
        </row>
        <row r="198">
          <cell r="K198">
            <v>0</v>
          </cell>
        </row>
        <row r="198">
          <cell r="R198" t="str">
            <v>其他公共服务项目</v>
          </cell>
        </row>
        <row r="199">
          <cell r="K199">
            <v>0</v>
          </cell>
        </row>
        <row r="199">
          <cell r="R199" t="str">
            <v>市政基础设施项目</v>
          </cell>
        </row>
        <row r="200">
          <cell r="K200">
            <v>0</v>
          </cell>
        </row>
        <row r="200">
          <cell r="R200" t="str">
            <v>其他公共服务项目</v>
          </cell>
        </row>
        <row r="201">
          <cell r="K201">
            <v>0</v>
          </cell>
        </row>
        <row r="201">
          <cell r="R201" t="str">
            <v>其他公共服务项目</v>
          </cell>
        </row>
        <row r="202">
          <cell r="K202">
            <v>0</v>
          </cell>
        </row>
        <row r="202">
          <cell r="R202" t="str">
            <v>市政基础设施项目</v>
          </cell>
        </row>
        <row r="203">
          <cell r="K203">
            <v>0</v>
          </cell>
        </row>
        <row r="203">
          <cell r="R203" t="str">
            <v>其他公共服务项目</v>
          </cell>
        </row>
        <row r="204">
          <cell r="K204">
            <v>0</v>
          </cell>
        </row>
        <row r="204">
          <cell r="R204" t="str">
            <v>其他公共服务项目</v>
          </cell>
        </row>
        <row r="205">
          <cell r="K205">
            <v>0</v>
          </cell>
        </row>
        <row r="205">
          <cell r="R205" t="str">
            <v>其他公共服务项目</v>
          </cell>
        </row>
        <row r="206">
          <cell r="K206">
            <v>0</v>
          </cell>
        </row>
        <row r="206">
          <cell r="R206" t="str">
            <v>其他公共服务项目</v>
          </cell>
        </row>
        <row r="207">
          <cell r="K207">
            <v>0</v>
          </cell>
        </row>
        <row r="207">
          <cell r="R207" t="str">
            <v>其他公共服务项目</v>
          </cell>
        </row>
        <row r="208">
          <cell r="K208">
            <v>0</v>
          </cell>
        </row>
        <row r="208">
          <cell r="R208" t="str">
            <v>市政基础设施项目</v>
          </cell>
        </row>
        <row r="209">
          <cell r="K209">
            <v>0</v>
          </cell>
        </row>
        <row r="209">
          <cell r="R209" t="str">
            <v>其他公共服务项目</v>
          </cell>
        </row>
        <row r="210">
          <cell r="K210">
            <v>0</v>
          </cell>
        </row>
        <row r="210">
          <cell r="R210" t="str">
            <v>其他公共服务项目</v>
          </cell>
        </row>
        <row r="211">
          <cell r="K211">
            <v>0</v>
          </cell>
        </row>
        <row r="211">
          <cell r="R211" t="str">
            <v>其他公共服务项目</v>
          </cell>
        </row>
        <row r="212">
          <cell r="K212">
            <v>0</v>
          </cell>
        </row>
        <row r="212">
          <cell r="R212" t="str">
            <v>市政基础设施项目</v>
          </cell>
        </row>
        <row r="213">
          <cell r="K213">
            <v>0</v>
          </cell>
        </row>
        <row r="213">
          <cell r="R213" t="str">
            <v>其他公共服务项目</v>
          </cell>
        </row>
        <row r="214">
          <cell r="K214">
            <v>0</v>
          </cell>
        </row>
        <row r="214">
          <cell r="R214" t="str">
            <v>其他公共服务项目</v>
          </cell>
        </row>
        <row r="215">
          <cell r="K215">
            <v>0</v>
          </cell>
        </row>
        <row r="215">
          <cell r="R215" t="str">
            <v>公共教育项目</v>
          </cell>
        </row>
        <row r="216">
          <cell r="K216">
            <v>0</v>
          </cell>
        </row>
        <row r="216">
          <cell r="R216" t="str">
            <v>公共教育项目</v>
          </cell>
        </row>
        <row r="217">
          <cell r="K217">
            <v>0</v>
          </cell>
        </row>
        <row r="217">
          <cell r="R217" t="str">
            <v>医疗卫生项目</v>
          </cell>
        </row>
        <row r="218">
          <cell r="K218">
            <v>0</v>
          </cell>
        </row>
        <row r="218">
          <cell r="R218" t="str">
            <v>公共教育项目</v>
          </cell>
        </row>
        <row r="219">
          <cell r="K219">
            <v>0</v>
          </cell>
        </row>
        <row r="219">
          <cell r="R219" t="str">
            <v>公共教育项目</v>
          </cell>
        </row>
        <row r="220">
          <cell r="K220">
            <v>0</v>
          </cell>
        </row>
        <row r="220">
          <cell r="R220" t="str">
            <v>公共教育项目</v>
          </cell>
        </row>
        <row r="221">
          <cell r="K221">
            <v>0</v>
          </cell>
        </row>
        <row r="221">
          <cell r="R221" t="str">
            <v>公共教育项目</v>
          </cell>
        </row>
        <row r="222">
          <cell r="K222">
            <v>0</v>
          </cell>
        </row>
        <row r="222">
          <cell r="R222" t="str">
            <v>文化艺术和体育项目</v>
          </cell>
        </row>
        <row r="223">
          <cell r="K223">
            <v>0</v>
          </cell>
        </row>
        <row r="223">
          <cell r="R223" t="str">
            <v>公共教育项目</v>
          </cell>
        </row>
        <row r="224">
          <cell r="K224">
            <v>0</v>
          </cell>
        </row>
        <row r="224">
          <cell r="R224" t="str">
            <v>公共教育项目</v>
          </cell>
        </row>
        <row r="225">
          <cell r="K225">
            <v>0</v>
          </cell>
        </row>
        <row r="225">
          <cell r="R225" t="str">
            <v>文化艺术和体育项目</v>
          </cell>
        </row>
        <row r="226">
          <cell r="K226">
            <v>0</v>
          </cell>
        </row>
        <row r="226">
          <cell r="R226" t="str">
            <v>文化艺术和体育项目</v>
          </cell>
        </row>
        <row r="227">
          <cell r="K227">
            <v>0</v>
          </cell>
        </row>
        <row r="227">
          <cell r="R227" t="str">
            <v>公共教育项目</v>
          </cell>
        </row>
        <row r="228">
          <cell r="K228">
            <v>0</v>
          </cell>
        </row>
        <row r="228">
          <cell r="R228" t="str">
            <v>公共教育项目</v>
          </cell>
        </row>
        <row r="229">
          <cell r="K229">
            <v>0</v>
          </cell>
        </row>
        <row r="229">
          <cell r="R229" t="str">
            <v>公共教育项目</v>
          </cell>
        </row>
        <row r="230">
          <cell r="K230">
            <v>0</v>
          </cell>
        </row>
        <row r="230">
          <cell r="R230" t="str">
            <v>公共教育项目</v>
          </cell>
        </row>
        <row r="231">
          <cell r="K231">
            <v>0</v>
          </cell>
        </row>
        <row r="231">
          <cell r="R231" t="str">
            <v>公共教育项目</v>
          </cell>
        </row>
        <row r="232">
          <cell r="K232">
            <v>0</v>
          </cell>
        </row>
        <row r="232">
          <cell r="R232" t="str">
            <v>公共教育项目</v>
          </cell>
        </row>
        <row r="233">
          <cell r="K233">
            <v>0</v>
          </cell>
        </row>
        <row r="233">
          <cell r="R233" t="str">
            <v>医疗卫生项目</v>
          </cell>
        </row>
        <row r="234">
          <cell r="K234">
            <v>0</v>
          </cell>
        </row>
        <row r="234">
          <cell r="R234" t="str">
            <v>医疗卫生项目</v>
          </cell>
        </row>
        <row r="235">
          <cell r="K235">
            <v>0</v>
          </cell>
        </row>
        <row r="235">
          <cell r="R235" t="str">
            <v>文化艺术和体育项目</v>
          </cell>
        </row>
        <row r="236">
          <cell r="K236">
            <v>0</v>
          </cell>
        </row>
        <row r="236">
          <cell r="R236" t="str">
            <v>其他公共服务项目</v>
          </cell>
        </row>
        <row r="237">
          <cell r="K237">
            <v>0</v>
          </cell>
        </row>
        <row r="237">
          <cell r="R237" t="str">
            <v>公共教育项目</v>
          </cell>
        </row>
        <row r="238">
          <cell r="K238">
            <v>0</v>
          </cell>
        </row>
        <row r="238">
          <cell r="R238" t="str">
            <v>公共教育项目</v>
          </cell>
        </row>
        <row r="239">
          <cell r="K239">
            <v>0</v>
          </cell>
        </row>
        <row r="239">
          <cell r="R239" t="str">
            <v>其他公共服务项目</v>
          </cell>
        </row>
        <row r="240">
          <cell r="K240">
            <v>0</v>
          </cell>
        </row>
        <row r="240">
          <cell r="R240" t="str">
            <v>市政基础设施项目</v>
          </cell>
        </row>
        <row r="241">
          <cell r="K241">
            <v>0</v>
          </cell>
        </row>
        <row r="241">
          <cell r="R241" t="str">
            <v>城乡区域协调发展项目</v>
          </cell>
        </row>
        <row r="242">
          <cell r="K242">
            <v>0</v>
          </cell>
        </row>
        <row r="242">
          <cell r="R242" t="str">
            <v>城乡区域协调发展项目</v>
          </cell>
        </row>
        <row r="243">
          <cell r="K243">
            <v>0</v>
          </cell>
        </row>
        <row r="243">
          <cell r="R243" t="str">
            <v>其他公共服务项目</v>
          </cell>
        </row>
        <row r="244">
          <cell r="K244">
            <v>0</v>
          </cell>
        </row>
        <row r="244">
          <cell r="R244" t="str">
            <v>市政基础设施项目</v>
          </cell>
        </row>
        <row r="245">
          <cell r="K245">
            <v>0</v>
          </cell>
        </row>
        <row r="245">
          <cell r="R245" t="str">
            <v>城乡区域协调发展项目</v>
          </cell>
        </row>
        <row r="246">
          <cell r="K246">
            <v>0</v>
          </cell>
        </row>
        <row r="246">
          <cell r="R246" t="str">
            <v>城乡区域协调发展项目</v>
          </cell>
        </row>
        <row r="247">
          <cell r="K247">
            <v>0</v>
          </cell>
        </row>
        <row r="247">
          <cell r="R247" t="str">
            <v>市政基础设施项目</v>
          </cell>
        </row>
        <row r="248">
          <cell r="K248">
            <v>0</v>
          </cell>
        </row>
        <row r="248">
          <cell r="R248" t="str">
            <v>市政基础设施项目</v>
          </cell>
        </row>
        <row r="249">
          <cell r="K249">
            <v>0</v>
          </cell>
        </row>
        <row r="249">
          <cell r="R249" t="str">
            <v>其他公共服务项目</v>
          </cell>
        </row>
        <row r="250">
          <cell r="K250">
            <v>0</v>
          </cell>
        </row>
        <row r="250">
          <cell r="R250" t="str">
            <v>市政基础设施项目</v>
          </cell>
        </row>
        <row r="251">
          <cell r="K251">
            <v>0</v>
          </cell>
        </row>
        <row r="251">
          <cell r="R251" t="str">
            <v>其他公共服务项目</v>
          </cell>
        </row>
        <row r="252">
          <cell r="K252">
            <v>0</v>
          </cell>
        </row>
        <row r="252">
          <cell r="R252" t="str">
            <v>其他公共服务项目</v>
          </cell>
        </row>
        <row r="253">
          <cell r="K253">
            <v>0</v>
          </cell>
        </row>
        <row r="253">
          <cell r="R253" t="str">
            <v>其他公共服务项目</v>
          </cell>
        </row>
        <row r="254">
          <cell r="K254">
            <v>0</v>
          </cell>
        </row>
        <row r="254">
          <cell r="R254" t="str">
            <v>其他公共服务项目</v>
          </cell>
        </row>
        <row r="255">
          <cell r="K255">
            <v>0</v>
          </cell>
        </row>
        <row r="255">
          <cell r="R255" t="str">
            <v>其他公共服务项目</v>
          </cell>
        </row>
        <row r="256">
          <cell r="K256">
            <v>0</v>
          </cell>
        </row>
        <row r="256">
          <cell r="R256" t="str">
            <v>市政基础设施项目</v>
          </cell>
        </row>
        <row r="257">
          <cell r="K257">
            <v>0</v>
          </cell>
        </row>
        <row r="257">
          <cell r="R257" t="str">
            <v>其他公共服务项目</v>
          </cell>
        </row>
        <row r="258">
          <cell r="K258">
            <v>0</v>
          </cell>
        </row>
        <row r="258">
          <cell r="R258" t="str">
            <v>其他公共服务项目</v>
          </cell>
        </row>
        <row r="259">
          <cell r="K259">
            <v>0</v>
          </cell>
        </row>
        <row r="259">
          <cell r="R259" t="str">
            <v>公共安全项目</v>
          </cell>
        </row>
        <row r="260">
          <cell r="K260">
            <v>0</v>
          </cell>
        </row>
        <row r="260">
          <cell r="R260" t="str">
            <v>公共安全项目</v>
          </cell>
        </row>
        <row r="261">
          <cell r="K261">
            <v>0</v>
          </cell>
        </row>
        <row r="261">
          <cell r="R261" t="str">
            <v>公共安全项目</v>
          </cell>
        </row>
        <row r="262">
          <cell r="K262">
            <v>0</v>
          </cell>
        </row>
        <row r="262">
          <cell r="R262" t="str">
            <v>公共安全项目</v>
          </cell>
        </row>
        <row r="263">
          <cell r="K263">
            <v>0</v>
          </cell>
        </row>
        <row r="263">
          <cell r="R263" t="str">
            <v>公共安全项目</v>
          </cell>
        </row>
        <row r="264">
          <cell r="K264">
            <v>0</v>
          </cell>
        </row>
        <row r="264">
          <cell r="R264" t="str">
            <v>公共安全项目</v>
          </cell>
        </row>
        <row r="265">
          <cell r="K265">
            <v>0</v>
          </cell>
        </row>
        <row r="265">
          <cell r="R265" t="str">
            <v>公共安全项目</v>
          </cell>
        </row>
        <row r="266">
          <cell r="K266">
            <v>0</v>
          </cell>
        </row>
        <row r="266">
          <cell r="R266" t="str">
            <v>公共安全项目</v>
          </cell>
        </row>
        <row r="267">
          <cell r="K267">
            <v>0</v>
          </cell>
        </row>
        <row r="267">
          <cell r="R267" t="str">
            <v>其他公共服务项目</v>
          </cell>
        </row>
        <row r="268">
          <cell r="K268">
            <v>0</v>
          </cell>
        </row>
        <row r="268">
          <cell r="R268" t="str">
            <v>其他公共服务项目</v>
          </cell>
        </row>
        <row r="269">
          <cell r="K269">
            <v>0</v>
          </cell>
        </row>
        <row r="269">
          <cell r="R269" t="str">
            <v>其他公共服务项目</v>
          </cell>
        </row>
        <row r="270">
          <cell r="K270">
            <v>0</v>
          </cell>
        </row>
        <row r="270">
          <cell r="R270" t="str">
            <v>城乡区域协调发展项目</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6"/>
  <sheetViews>
    <sheetView view="pageBreakPreview" zoomScale="85" zoomScaleNormal="100" workbookViewId="0">
      <selection activeCell="A14" sqref="$A14:$XFD15"/>
    </sheetView>
  </sheetViews>
  <sheetFormatPr defaultColWidth="8.88888888888889" defaultRowHeight="14.4"/>
  <cols>
    <col min="1" max="1" width="7.0462962962963" style="159" customWidth="1"/>
    <col min="2" max="2" width="18.037037037037" style="159" customWidth="1"/>
    <col min="3" max="3" width="8.62037037037037" style="159" customWidth="1"/>
    <col min="4" max="4" width="18.037037037037" style="159" customWidth="1"/>
    <col min="5" max="5" width="15.4166666666667" style="159" customWidth="1"/>
    <col min="6" max="6" width="16.0740740740741" style="159" customWidth="1"/>
    <col min="7" max="8" width="15.287037037037" style="159" customWidth="1"/>
    <col min="9" max="9" width="13.8518518518519" style="159" customWidth="1"/>
    <col min="10" max="10" width="8.75" style="159" customWidth="1"/>
    <col min="11" max="11" width="11.2222222222222" style="160" hidden="1" customWidth="1"/>
    <col min="12" max="12" width="11.2222222222222" style="159" hidden="1" customWidth="1"/>
    <col min="13" max="13" width="17.5555555555556" style="160" hidden="1" customWidth="1"/>
    <col min="14" max="14" width="13.1111111111111" style="158" hidden="1" customWidth="1"/>
    <col min="15" max="15" width="16.4444444444444" style="158" hidden="1" customWidth="1"/>
    <col min="16" max="16" width="13.2037037037037" style="158" hidden="1" customWidth="1"/>
    <col min="17" max="17" width="13.2037037037037" style="159" hidden="1" customWidth="1"/>
    <col min="18" max="18" width="8.88888888888889" style="159" hidden="1" customWidth="1"/>
    <col min="19" max="19" width="14.1111111111111" style="159" hidden="1" customWidth="1"/>
    <col min="20" max="16384" width="8.88888888888889" style="159"/>
  </cols>
  <sheetData>
    <row r="1" ht="22" customHeight="1" spans="1:2">
      <c r="A1" s="199" t="s">
        <v>0</v>
      </c>
      <c r="B1" s="199"/>
    </row>
    <row r="2" ht="28" customHeight="1" spans="1:2">
      <c r="A2" s="162"/>
      <c r="B2" s="162"/>
    </row>
    <row r="3" ht="35" customHeight="1" spans="1:12">
      <c r="A3" s="163" t="s">
        <v>1</v>
      </c>
      <c r="B3" s="163"/>
      <c r="C3" s="163"/>
      <c r="D3" s="163"/>
      <c r="E3" s="164"/>
      <c r="F3" s="164"/>
      <c r="G3" s="165"/>
      <c r="H3" s="165"/>
      <c r="I3" s="165"/>
      <c r="J3" s="163"/>
      <c r="K3" s="207"/>
      <c r="L3" s="163"/>
    </row>
    <row r="4" ht="23" customHeight="1" spans="6:12">
      <c r="F4" s="200"/>
      <c r="G4" s="166" t="s">
        <v>2</v>
      </c>
      <c r="H4" s="166"/>
      <c r="I4" s="166"/>
      <c r="J4" s="166"/>
      <c r="K4" s="208"/>
      <c r="L4" s="209"/>
    </row>
    <row r="5" ht="23" customHeight="1" spans="1:13">
      <c r="A5" s="201" t="s">
        <v>3</v>
      </c>
      <c r="B5" s="201" t="s">
        <v>4</v>
      </c>
      <c r="C5" s="201" t="s">
        <v>5</v>
      </c>
      <c r="D5" s="201" t="s">
        <v>6</v>
      </c>
      <c r="E5" s="201" t="s">
        <v>7</v>
      </c>
      <c r="F5" s="202" t="s">
        <v>8</v>
      </c>
      <c r="G5" s="203"/>
      <c r="H5" s="203"/>
      <c r="I5" s="203"/>
      <c r="J5" s="167" t="s">
        <v>9</v>
      </c>
      <c r="K5" s="210"/>
      <c r="L5" s="135"/>
      <c r="M5" s="211"/>
    </row>
    <row r="6" ht="31" customHeight="1" spans="1:13">
      <c r="A6" s="204"/>
      <c r="B6" s="204"/>
      <c r="C6" s="204"/>
      <c r="D6" s="204"/>
      <c r="E6" s="204"/>
      <c r="F6" s="53" t="s">
        <v>10</v>
      </c>
      <c r="G6" s="53" t="s">
        <v>11</v>
      </c>
      <c r="H6" s="53" t="s">
        <v>12</v>
      </c>
      <c r="I6" s="53" t="s">
        <v>13</v>
      </c>
      <c r="J6" s="167"/>
      <c r="K6" s="212">
        <v>10000</v>
      </c>
      <c r="L6" s="135"/>
      <c r="M6" s="211"/>
    </row>
    <row r="7" s="159" customFormat="1" ht="53" customHeight="1" spans="1:17">
      <c r="A7" s="168">
        <v>1</v>
      </c>
      <c r="B7" s="170" t="s">
        <v>14</v>
      </c>
      <c r="C7" s="168">
        <v>285</v>
      </c>
      <c r="D7" s="172" t="e">
        <f>#REF!</f>
        <v>#REF!</v>
      </c>
      <c r="E7" s="172">
        <v>0</v>
      </c>
      <c r="F7" s="172" t="e">
        <f>G7+H7+I7</f>
        <v>#REF!</v>
      </c>
      <c r="G7" s="172" t="e">
        <f>#REF!</f>
        <v>#REF!</v>
      </c>
      <c r="H7" s="172" t="e">
        <f>#REF!</f>
        <v>#REF!</v>
      </c>
      <c r="I7" s="172" t="e">
        <f>#REF!</f>
        <v>#REF!</v>
      </c>
      <c r="J7" s="173"/>
      <c r="K7" s="160">
        <v>0</v>
      </c>
      <c r="L7" s="213">
        <v>0</v>
      </c>
      <c r="M7" s="190" t="e">
        <f t="shared" ref="M7:M12" si="0">D7/$K$6</f>
        <v>#REF!</v>
      </c>
      <c r="N7" s="158" t="e">
        <f t="shared" ref="N7:N12" si="1">F7/$K$6</f>
        <v>#REF!</v>
      </c>
      <c r="O7" s="214" t="e">
        <f t="shared" ref="O7:O12" si="2">N7/$N$13</f>
        <v>#REF!</v>
      </c>
      <c r="P7" s="158" t="e">
        <f t="shared" ref="P7:P12" si="3">G7/$K$6</f>
        <v>#REF!</v>
      </c>
      <c r="Q7" s="158" t="e">
        <f t="shared" ref="Q7:Q12" si="4">H7/$K$6</f>
        <v>#REF!</v>
      </c>
    </row>
    <row r="8" s="159" customFormat="1" ht="53" customHeight="1" spans="1:17">
      <c r="A8" s="168">
        <v>2</v>
      </c>
      <c r="B8" s="170" t="s">
        <v>15</v>
      </c>
      <c r="C8" s="168">
        <v>25</v>
      </c>
      <c r="D8" s="172">
        <f>高新区2025年政府投资项目计划!F9</f>
        <v>476556.01</v>
      </c>
      <c r="E8" s="172">
        <f>高新区2025年政府投资项目计划!L9</f>
        <v>106976.065</v>
      </c>
      <c r="F8" s="172">
        <f>G8+H8+I8</f>
        <v>89450.067</v>
      </c>
      <c r="G8" s="172">
        <f>高新区2025年政府投资项目计划!N9</f>
        <v>6157</v>
      </c>
      <c r="H8" s="172">
        <f>高新区2025年政府投资项目计划!O9</f>
        <v>83293.067</v>
      </c>
      <c r="I8" s="172">
        <f>高新区2025年政府投资项目计划!P9</f>
        <v>0</v>
      </c>
      <c r="J8" s="173"/>
      <c r="K8" s="160">
        <f>E8/$K$6</f>
        <v>10.6976065</v>
      </c>
      <c r="L8" s="213" t="e">
        <f>K8/$K$13</f>
        <v>#REF!</v>
      </c>
      <c r="M8" s="190">
        <f t="shared" si="0"/>
        <v>47.655601</v>
      </c>
      <c r="N8" s="158">
        <f t="shared" si="1"/>
        <v>8.9450067</v>
      </c>
      <c r="O8" s="214" t="e">
        <f t="shared" si="2"/>
        <v>#REF!</v>
      </c>
      <c r="P8" s="158">
        <f t="shared" si="3"/>
        <v>0.6157</v>
      </c>
      <c r="Q8" s="158">
        <f t="shared" si="4"/>
        <v>8.3293067</v>
      </c>
    </row>
    <row r="9" s="159" customFormat="1" ht="53" customHeight="1" spans="1:17">
      <c r="A9" s="168">
        <v>3</v>
      </c>
      <c r="B9" s="170" t="s">
        <v>16</v>
      </c>
      <c r="C9" s="168">
        <f>COUNTA(#REF!)</f>
        <v>1</v>
      </c>
      <c r="D9" s="172" t="e">
        <f>#REF!</f>
        <v>#REF!</v>
      </c>
      <c r="E9" s="172" t="e">
        <f>#REF!</f>
        <v>#REF!</v>
      </c>
      <c r="F9" s="172" t="e">
        <f>G9+H9+I9</f>
        <v>#REF!</v>
      </c>
      <c r="G9" s="172" t="e">
        <f>#REF!</f>
        <v>#REF!</v>
      </c>
      <c r="H9" s="172" t="e">
        <f>#REF!</f>
        <v>#REF!</v>
      </c>
      <c r="I9" s="172" t="e">
        <f>#REF!</f>
        <v>#REF!</v>
      </c>
      <c r="J9" s="173"/>
      <c r="K9" s="160" t="e">
        <f>E9/$K$6</f>
        <v>#REF!</v>
      </c>
      <c r="L9" s="213" t="e">
        <f>K9/$K$13</f>
        <v>#REF!</v>
      </c>
      <c r="M9" s="190" t="e">
        <f t="shared" si="0"/>
        <v>#REF!</v>
      </c>
      <c r="N9" s="158" t="e">
        <f t="shared" si="1"/>
        <v>#REF!</v>
      </c>
      <c r="O9" s="214" t="e">
        <f t="shared" si="2"/>
        <v>#REF!</v>
      </c>
      <c r="P9" s="158" t="e">
        <f t="shared" si="3"/>
        <v>#REF!</v>
      </c>
      <c r="Q9" s="158" t="e">
        <f t="shared" si="4"/>
        <v>#REF!</v>
      </c>
    </row>
    <row r="10" ht="53" customHeight="1" spans="1:17">
      <c r="A10" s="168">
        <v>4</v>
      </c>
      <c r="B10" s="170" t="s">
        <v>17</v>
      </c>
      <c r="C10" s="168">
        <v>75</v>
      </c>
      <c r="D10" s="172" t="e">
        <f>#REF!</f>
        <v>#REF!</v>
      </c>
      <c r="E10" s="172">
        <v>0</v>
      </c>
      <c r="F10" s="172">
        <f>G10+H10+I10</f>
        <v>5000</v>
      </c>
      <c r="G10" s="172">
        <v>5000</v>
      </c>
      <c r="H10" s="172">
        <v>0</v>
      </c>
      <c r="I10" s="172">
        <v>0</v>
      </c>
      <c r="J10" s="173"/>
      <c r="K10" s="160">
        <v>0</v>
      </c>
      <c r="L10" s="213">
        <v>0</v>
      </c>
      <c r="M10" s="190" t="e">
        <f t="shared" si="0"/>
        <v>#REF!</v>
      </c>
      <c r="N10" s="158">
        <f t="shared" si="1"/>
        <v>0.5</v>
      </c>
      <c r="O10" s="214" t="e">
        <f t="shared" si="2"/>
        <v>#REF!</v>
      </c>
      <c r="P10" s="158">
        <f t="shared" si="3"/>
        <v>0.5</v>
      </c>
      <c r="Q10" s="158">
        <f t="shared" si="4"/>
        <v>0</v>
      </c>
    </row>
    <row r="11" ht="53" customHeight="1" spans="1:17">
      <c r="A11" s="168">
        <v>5</v>
      </c>
      <c r="B11" s="170" t="s">
        <v>18</v>
      </c>
      <c r="C11" s="168">
        <v>3</v>
      </c>
      <c r="D11" s="172">
        <v>195019.98</v>
      </c>
      <c r="E11" s="172" t="s">
        <v>19</v>
      </c>
      <c r="F11" s="172">
        <v>3000</v>
      </c>
      <c r="G11" s="172">
        <v>3000</v>
      </c>
      <c r="H11" s="172">
        <v>0</v>
      </c>
      <c r="I11" s="172">
        <v>0</v>
      </c>
      <c r="J11" s="173"/>
      <c r="K11" s="160" t="s">
        <v>19</v>
      </c>
      <c r="L11" s="213"/>
      <c r="M11" s="190">
        <f t="shared" si="0"/>
        <v>19.501998</v>
      </c>
      <c r="N11" s="158">
        <f t="shared" si="1"/>
        <v>0.3</v>
      </c>
      <c r="O11" s="214" t="e">
        <f t="shared" si="2"/>
        <v>#REF!</v>
      </c>
      <c r="P11" s="158">
        <f t="shared" si="3"/>
        <v>0.3</v>
      </c>
      <c r="Q11" s="158">
        <f t="shared" si="4"/>
        <v>0</v>
      </c>
    </row>
    <row r="12" ht="53" customHeight="1" spans="1:17">
      <c r="A12" s="168">
        <v>6</v>
      </c>
      <c r="B12" s="170" t="s">
        <v>20</v>
      </c>
      <c r="C12" s="168">
        <v>141</v>
      </c>
      <c r="D12" s="172">
        <v>10351</v>
      </c>
      <c r="E12" s="172">
        <v>500</v>
      </c>
      <c r="F12" s="172">
        <v>500</v>
      </c>
      <c r="G12" s="172">
        <v>500</v>
      </c>
      <c r="H12" s="172">
        <v>0</v>
      </c>
      <c r="I12" s="172">
        <v>0</v>
      </c>
      <c r="J12" s="173"/>
      <c r="K12" s="160">
        <f>E12/$K$6</f>
        <v>0.05</v>
      </c>
      <c r="L12" s="213" t="e">
        <f>K12/$K$13</f>
        <v>#REF!</v>
      </c>
      <c r="M12" s="190">
        <f t="shared" si="0"/>
        <v>1.0351</v>
      </c>
      <c r="N12" s="158">
        <f t="shared" si="1"/>
        <v>0.05</v>
      </c>
      <c r="O12" s="214" t="e">
        <f t="shared" si="2"/>
        <v>#REF!</v>
      </c>
      <c r="P12" s="158">
        <f t="shared" si="3"/>
        <v>0.05</v>
      </c>
      <c r="Q12" s="158">
        <f t="shared" si="4"/>
        <v>0</v>
      </c>
    </row>
    <row r="13" ht="53" customHeight="1" spans="1:19">
      <c r="A13" s="168" t="s">
        <v>10</v>
      </c>
      <c r="B13" s="168"/>
      <c r="C13" s="168">
        <f t="shared" ref="C13:I13" si="5">SUM(C7:C12)</f>
        <v>530</v>
      </c>
      <c r="D13" s="172" t="e">
        <f t="shared" si="5"/>
        <v>#REF!</v>
      </c>
      <c r="E13" s="172" t="e">
        <f t="shared" si="5"/>
        <v>#REF!</v>
      </c>
      <c r="F13" s="172" t="e">
        <f t="shared" si="5"/>
        <v>#REF!</v>
      </c>
      <c r="G13" s="172" t="e">
        <f t="shared" si="5"/>
        <v>#REF!</v>
      </c>
      <c r="H13" s="172" t="e">
        <f t="shared" si="5"/>
        <v>#REF!</v>
      </c>
      <c r="I13" s="172" t="e">
        <f t="shared" si="5"/>
        <v>#REF!</v>
      </c>
      <c r="J13" s="187"/>
      <c r="K13" s="160" t="e">
        <f>E13/$K$6</f>
        <v>#REF!</v>
      </c>
      <c r="M13" s="215" t="e">
        <f>SUM(M7:M12)</f>
        <v>#REF!</v>
      </c>
      <c r="N13" s="160" t="e">
        <f>SUM(N7:N12)</f>
        <v>#REF!</v>
      </c>
      <c r="O13" s="215"/>
      <c r="P13" s="160" t="e">
        <f>SUM(P7:P12)</f>
        <v>#REF!</v>
      </c>
      <c r="Q13" s="160" t="e">
        <f>SUM(Q7:Q12)</f>
        <v>#REF!</v>
      </c>
      <c r="R13" s="160">
        <v>0.12</v>
      </c>
      <c r="S13" s="158" t="e">
        <f>N13-P13-Q13-R13</f>
        <v>#REF!</v>
      </c>
    </row>
    <row r="14" ht="45" hidden="1" customHeight="1" spans="1:12">
      <c r="A14" s="200"/>
      <c r="B14" s="200"/>
      <c r="C14" s="200"/>
      <c r="D14" s="200"/>
      <c r="E14" s="200">
        <v>196726.046</v>
      </c>
      <c r="F14" s="200">
        <v>299275.584234</v>
      </c>
      <c r="G14" s="200"/>
      <c r="H14" s="200"/>
      <c r="I14" s="200"/>
      <c r="J14" s="200"/>
      <c r="K14" s="216"/>
      <c r="L14" s="217"/>
    </row>
    <row r="15" ht="45" hidden="1" customHeight="1" spans="1:12">
      <c r="A15" s="200"/>
      <c r="B15" s="200"/>
      <c r="C15" s="200"/>
      <c r="D15" s="200"/>
      <c r="E15" s="205" t="e">
        <f>(E13-E14)/E14</f>
        <v>#REF!</v>
      </c>
      <c r="F15" s="205" t="e">
        <f>(F13-F14)/F14</f>
        <v>#REF!</v>
      </c>
      <c r="G15" s="200"/>
      <c r="H15" s="200"/>
      <c r="I15" s="200"/>
      <c r="J15" s="200"/>
      <c r="K15" s="216"/>
      <c r="L15" s="217"/>
    </row>
    <row r="16" ht="26" customHeight="1"/>
    <row r="17" ht="26" customHeight="1" spans="5:9">
      <c r="E17" s="206"/>
      <c r="F17" s="206"/>
      <c r="G17" s="206"/>
      <c r="H17" s="206"/>
      <c r="I17" s="206"/>
    </row>
    <row r="19" spans="5:9">
      <c r="E19" s="206"/>
      <c r="F19" s="206"/>
      <c r="G19" s="206"/>
      <c r="H19" s="206"/>
      <c r="I19" s="206"/>
    </row>
    <row r="36" spans="7:9">
      <c r="G36" s="158"/>
      <c r="H36" s="158"/>
      <c r="I36" s="158"/>
    </row>
  </sheetData>
  <mergeCells count="11">
    <mergeCell ref="A1:B1"/>
    <mergeCell ref="A2:B2"/>
    <mergeCell ref="A3:J3"/>
    <mergeCell ref="G4:J4"/>
    <mergeCell ref="F5:I5"/>
    <mergeCell ref="A13:B13"/>
    <mergeCell ref="A5:A6"/>
    <mergeCell ref="B5:B6"/>
    <mergeCell ref="C5:C6"/>
    <mergeCell ref="D5:D6"/>
    <mergeCell ref="E5:E6"/>
  </mergeCells>
  <printOptions horizontalCentered="1" verticalCentered="1"/>
  <pageMargins left="0.354166666666667" right="0.354166666666667" top="0.550694444444444" bottom="0.472222222222222" header="0.5" footer="0.5"/>
  <pageSetup paperSize="8" scale="151"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9"/>
  <sheetViews>
    <sheetView view="pageBreakPreview" zoomScale="85" zoomScaleNormal="100" workbookViewId="0">
      <pane ySplit="4" topLeftCell="A62" activePane="bottomLeft" state="frozen"/>
      <selection/>
      <selection pane="bottomLeft" activeCell="A64" sqref="$A64:$XFD73"/>
    </sheetView>
  </sheetViews>
  <sheetFormatPr defaultColWidth="8.88888888888889" defaultRowHeight="14.4"/>
  <cols>
    <col min="1" max="1" width="7.22222222222222" style="159" customWidth="1"/>
    <col min="2" max="2" width="23.5555555555556" style="159" customWidth="1"/>
    <col min="3" max="4" width="21.3333333333333" style="159" customWidth="1"/>
    <col min="5" max="5" width="23.4444444444444" style="159" customWidth="1"/>
    <col min="6" max="7" width="21.3333333333333" style="159" customWidth="1"/>
    <col min="8" max="8" width="13.1944444444444" style="159" customWidth="1"/>
    <col min="9" max="9" width="16.5648148148148" style="160" hidden="1" customWidth="1"/>
    <col min="10" max="10" width="15.0277777777778" style="158" hidden="1" customWidth="1"/>
    <col min="11" max="11" width="15.0277777777778" style="161" hidden="1" customWidth="1"/>
    <col min="12" max="12" width="16.6666666666667" style="158" hidden="1" customWidth="1"/>
    <col min="13" max="13" width="15.2222222222222" style="159"/>
    <col min="14" max="16384" width="8.88888888888889" style="159"/>
  </cols>
  <sheetData>
    <row r="1" ht="23" customHeight="1" spans="1:2">
      <c r="A1" s="162" t="s">
        <v>21</v>
      </c>
      <c r="B1" s="162"/>
    </row>
    <row r="2" ht="31" customHeight="1" spans="1:8">
      <c r="A2" s="163" t="s">
        <v>1</v>
      </c>
      <c r="B2" s="163"/>
      <c r="C2" s="163"/>
      <c r="D2" s="163"/>
      <c r="E2" s="163"/>
      <c r="F2" s="164"/>
      <c r="G2" s="165"/>
      <c r="H2" s="163"/>
    </row>
    <row r="3" ht="23" customHeight="1" spans="7:8">
      <c r="G3" s="166" t="s">
        <v>2</v>
      </c>
      <c r="H3" s="166"/>
    </row>
    <row r="4" ht="37" customHeight="1" spans="1:8">
      <c r="A4" s="167" t="s">
        <v>3</v>
      </c>
      <c r="B4" s="167" t="s">
        <v>22</v>
      </c>
      <c r="C4" s="167" t="s">
        <v>4</v>
      </c>
      <c r="D4" s="167" t="s">
        <v>5</v>
      </c>
      <c r="E4" s="167" t="s">
        <v>6</v>
      </c>
      <c r="F4" s="167" t="s">
        <v>7</v>
      </c>
      <c r="G4" s="167" t="s">
        <v>8</v>
      </c>
      <c r="H4" s="167" t="s">
        <v>9</v>
      </c>
    </row>
    <row r="5" ht="21" customHeight="1" spans="1:11">
      <c r="A5" s="168">
        <v>1</v>
      </c>
      <c r="B5" s="169" t="s">
        <v>23</v>
      </c>
      <c r="C5" s="170" t="s">
        <v>14</v>
      </c>
      <c r="D5" s="171" t="e">
        <f>COUNTIF(#REF!,B5)</f>
        <v>#REF!</v>
      </c>
      <c r="E5" s="172" t="e">
        <f>SUMIF(#REF!,B5,#REF!)</f>
        <v>#REF!</v>
      </c>
      <c r="F5" s="172" t="e">
        <f>SUMIF(#REF!,B5,#REF!)</f>
        <v>#REF!</v>
      </c>
      <c r="G5" s="172" t="e">
        <f>SUMIF(#REF!,B5,#REF!)</f>
        <v>#REF!</v>
      </c>
      <c r="H5" s="173"/>
      <c r="J5" s="160"/>
      <c r="K5" s="160"/>
    </row>
    <row r="6" ht="21" customHeight="1" spans="1:11">
      <c r="A6" s="168">
        <v>2</v>
      </c>
      <c r="B6" s="174"/>
      <c r="C6" s="170" t="s">
        <v>15</v>
      </c>
      <c r="D6" s="171">
        <f>COUNTIF(高新区2025年政府投资项目计划!C:C,B5)</f>
        <v>33</v>
      </c>
      <c r="E6" s="172">
        <f>SUMIF(高新区2025年政府投资项目计划!C:C,B5,高新区2025年政府投资项目计划!F:F)</f>
        <v>380385.68</v>
      </c>
      <c r="F6" s="172">
        <f>SUMIF(高新区2025年政府投资项目计划!C:C,B5,高新区2025年政府投资项目计划!L:L)</f>
        <v>92600</v>
      </c>
      <c r="G6" s="172">
        <f>SUMIF(高新区2025年政府投资项目计划!C:C,B5,高新区2025年政府投资项目计划!M:M)</f>
        <v>74024.002</v>
      </c>
      <c r="H6" s="173"/>
      <c r="J6" s="160"/>
      <c r="K6" s="160"/>
    </row>
    <row r="7" ht="21" customHeight="1" spans="1:11">
      <c r="A7" s="168">
        <v>3</v>
      </c>
      <c r="B7" s="174"/>
      <c r="C7" s="170" t="s">
        <v>16</v>
      </c>
      <c r="D7" s="171" t="e">
        <f>COUNTIF(#REF!,B5)</f>
        <v>#REF!</v>
      </c>
      <c r="E7" s="172" t="e">
        <f>SUMIF(#REF!,B5,#REF!)</f>
        <v>#REF!</v>
      </c>
      <c r="F7" s="172" t="e">
        <f>SUMIF(#REF!,B5,#REF!)</f>
        <v>#REF!</v>
      </c>
      <c r="G7" s="172" t="e">
        <f>SUMIF(#REF!,B5,#REF!)</f>
        <v>#REF!</v>
      </c>
      <c r="H7" s="173"/>
      <c r="J7" s="160"/>
      <c r="K7" s="160"/>
    </row>
    <row r="8" ht="21" customHeight="1" spans="1:8">
      <c r="A8" s="168">
        <v>4</v>
      </c>
      <c r="B8" s="174"/>
      <c r="C8" s="170" t="s">
        <v>17</v>
      </c>
      <c r="D8" s="171" t="e">
        <f>COUNTIF(#REF!,B5)</f>
        <v>#REF!</v>
      </c>
      <c r="E8" s="172" t="e">
        <f>SUMIF(#REF!,B5,#REF!)</f>
        <v>#REF!</v>
      </c>
      <c r="F8" s="172">
        <v>0</v>
      </c>
      <c r="G8" s="172">
        <v>5000</v>
      </c>
      <c r="H8" s="173"/>
    </row>
    <row r="9" ht="21" customHeight="1" spans="1:8">
      <c r="A9" s="168">
        <v>5</v>
      </c>
      <c r="B9" s="175"/>
      <c r="C9" s="170" t="s">
        <v>20</v>
      </c>
      <c r="D9" s="171">
        <v>141</v>
      </c>
      <c r="E9" s="172">
        <v>10351</v>
      </c>
      <c r="F9" s="172">
        <v>500</v>
      </c>
      <c r="G9" s="172">
        <v>500</v>
      </c>
      <c r="H9" s="173"/>
    </row>
    <row r="10" ht="21" customHeight="1" spans="1:12">
      <c r="A10" s="176" t="s">
        <v>24</v>
      </c>
      <c r="B10" s="176"/>
      <c r="C10" s="176"/>
      <c r="D10" s="177" t="e">
        <f>SUM(D5:D9)</f>
        <v>#REF!</v>
      </c>
      <c r="E10" s="178" t="e">
        <f>SUM(E5:E9)</f>
        <v>#REF!</v>
      </c>
      <c r="F10" s="178" t="e">
        <f>SUM(F5:F9)</f>
        <v>#REF!</v>
      </c>
      <c r="G10" s="178" t="e">
        <f>SUM(G5:G9)</f>
        <v>#REF!</v>
      </c>
      <c r="H10" s="179"/>
      <c r="I10" s="190" t="e">
        <f>F10/10000</f>
        <v>#REF!</v>
      </c>
      <c r="J10" s="190" t="e">
        <f>G10/10000</f>
        <v>#REF!</v>
      </c>
      <c r="K10" s="161" t="e">
        <f>I10/$I$54</f>
        <v>#REF!</v>
      </c>
      <c r="L10" s="161" t="e">
        <f>J10/$J$54</f>
        <v>#REF!</v>
      </c>
    </row>
    <row r="11" ht="21" customHeight="1" spans="1:8">
      <c r="A11" s="168">
        <v>1</v>
      </c>
      <c r="B11" s="169" t="s">
        <v>25</v>
      </c>
      <c r="C11" s="170" t="s">
        <v>14</v>
      </c>
      <c r="D11" s="171" t="e">
        <f>COUNTIF(#REF!,B11)</f>
        <v>#REF!</v>
      </c>
      <c r="E11" s="172" t="e">
        <f>SUMIF(#REF!,B11,#REF!)</f>
        <v>#REF!</v>
      </c>
      <c r="F11" s="172" t="e">
        <f>SUMIF(#REF!,B11,#REF!)</f>
        <v>#REF!</v>
      </c>
      <c r="G11" s="172" t="e">
        <f>SUMIF(#REF!,B11,#REF!)</f>
        <v>#REF!</v>
      </c>
      <c r="H11" s="173"/>
    </row>
    <row r="12" ht="21" customHeight="1" spans="1:8">
      <c r="A12" s="168">
        <v>2</v>
      </c>
      <c r="B12" s="174"/>
      <c r="C12" s="170" t="s">
        <v>15</v>
      </c>
      <c r="D12" s="171">
        <f>COUNTIF(高新区2025年政府投资项目计划!C:C,B11)</f>
        <v>5</v>
      </c>
      <c r="E12" s="172">
        <f>SUMIF(高新区2025年政府投资项目计划!C:C,B11,高新区2025年政府投资项目计划!F:F)</f>
        <v>207590.07</v>
      </c>
      <c r="F12" s="172">
        <f>SUMIF(高新区2025年政府投资项目计划!C:C,B11,高新区2025年政府投资项目计划!L:L)</f>
        <v>42276.065</v>
      </c>
      <c r="G12" s="172">
        <f>SUMIF(高新区2025年政府投资项目计划!C:C,B11,高新区2025年政府投资项目计划!M:M)</f>
        <v>38426.065</v>
      </c>
      <c r="H12" s="173"/>
    </row>
    <row r="13" ht="21" customHeight="1" spans="1:8">
      <c r="A13" s="168">
        <v>3</v>
      </c>
      <c r="B13" s="174"/>
      <c r="C13" s="170" t="s">
        <v>16</v>
      </c>
      <c r="D13" s="171" t="e">
        <f>COUNTIF(#REF!,B11)</f>
        <v>#REF!</v>
      </c>
      <c r="E13" s="172" t="e">
        <f>SUMIF(#REF!,B11,#REF!)</f>
        <v>#REF!</v>
      </c>
      <c r="F13" s="172" t="e">
        <f>SUMIF(#REF!,B11,#REF!)</f>
        <v>#REF!</v>
      </c>
      <c r="G13" s="172" t="e">
        <f>SUMIF(#REF!,B11,#REF!)</f>
        <v>#REF!</v>
      </c>
      <c r="H13" s="173"/>
    </row>
    <row r="14" ht="21" customHeight="1" spans="1:8">
      <c r="A14" s="168">
        <v>4</v>
      </c>
      <c r="B14" s="174"/>
      <c r="C14" s="170" t="s">
        <v>17</v>
      </c>
      <c r="D14" s="171" t="e">
        <f>COUNTIF(#REF!,B11)</f>
        <v>#REF!</v>
      </c>
      <c r="E14" s="172" t="e">
        <f>SUMIF(#REF!,B11,#REF!)</f>
        <v>#REF!</v>
      </c>
      <c r="F14" s="172">
        <v>0</v>
      </c>
      <c r="G14" s="172">
        <v>0</v>
      </c>
      <c r="H14" s="173"/>
    </row>
    <row r="15" ht="21" customHeight="1" spans="1:8">
      <c r="A15" s="168">
        <v>5</v>
      </c>
      <c r="B15" s="175"/>
      <c r="C15" s="170" t="s">
        <v>20</v>
      </c>
      <c r="D15" s="171">
        <v>0</v>
      </c>
      <c r="E15" s="172">
        <v>0</v>
      </c>
      <c r="F15" s="172">
        <v>0</v>
      </c>
      <c r="G15" s="172">
        <v>0</v>
      </c>
      <c r="H15" s="173"/>
    </row>
    <row r="16" ht="21" customHeight="1" spans="1:12">
      <c r="A16" s="176" t="s">
        <v>24</v>
      </c>
      <c r="B16" s="176"/>
      <c r="C16" s="176"/>
      <c r="D16" s="177" t="e">
        <f>SUM(D11:D15)</f>
        <v>#REF!</v>
      </c>
      <c r="E16" s="178" t="e">
        <f>SUM(E11:E15)</f>
        <v>#REF!</v>
      </c>
      <c r="F16" s="178" t="e">
        <f>SUM(F11:F15)</f>
        <v>#REF!</v>
      </c>
      <c r="G16" s="178" t="e">
        <f>SUM(G11:G15)</f>
        <v>#REF!</v>
      </c>
      <c r="H16" s="180"/>
      <c r="I16" s="190" t="e">
        <f>F16/10000</f>
        <v>#REF!</v>
      </c>
      <c r="J16" s="190" t="e">
        <f>G16/10000</f>
        <v>#REF!</v>
      </c>
      <c r="K16" s="161" t="e">
        <f>I16/$I$54</f>
        <v>#REF!</v>
      </c>
      <c r="L16" s="161" t="e">
        <f>J16/$J$54</f>
        <v>#REF!</v>
      </c>
    </row>
    <row r="17" ht="21" customHeight="1" spans="1:8">
      <c r="A17" s="168">
        <v>1</v>
      </c>
      <c r="B17" s="169" t="s">
        <v>26</v>
      </c>
      <c r="C17" s="170" t="s">
        <v>14</v>
      </c>
      <c r="D17" s="171" t="e">
        <f>COUNTIF(#REF!,B17)</f>
        <v>#REF!</v>
      </c>
      <c r="E17" s="172" t="e">
        <f>SUMIF(#REF!,B17,#REF!)</f>
        <v>#REF!</v>
      </c>
      <c r="F17" s="172" t="e">
        <f>SUMIF(#REF!,B17,#REF!)</f>
        <v>#REF!</v>
      </c>
      <c r="G17" s="172" t="e">
        <f>SUMIF(#REF!,B17,#REF!)</f>
        <v>#REF!</v>
      </c>
      <c r="H17" s="173"/>
    </row>
    <row r="18" ht="21" customHeight="1" spans="1:8">
      <c r="A18" s="168">
        <v>2</v>
      </c>
      <c r="B18" s="174"/>
      <c r="C18" s="170" t="s">
        <v>15</v>
      </c>
      <c r="D18" s="171">
        <f>COUNTIF(高新区2025年政府投资项目计划!C:C,B17)</f>
        <v>1</v>
      </c>
      <c r="E18" s="172">
        <f>SUMIF(高新区2025年政府投资项目计划!C:C,B17,高新区2025年政府投资项目计划!F:F)</f>
        <v>9009.14</v>
      </c>
      <c r="F18" s="172">
        <f>SUMIF(高新区2025年政府投资项目计划!C:C,B17,高新区2025年政府投资项目计划!L:L)</f>
        <v>5500</v>
      </c>
      <c r="G18" s="172">
        <f>SUMIF(高新区2025年政府投资项目计划!C:C,B17,高新区2025年政府投资项目计划!M:M)</f>
        <v>4500</v>
      </c>
      <c r="H18" s="173"/>
    </row>
    <row r="19" ht="21" customHeight="1" spans="1:8">
      <c r="A19" s="168">
        <v>3</v>
      </c>
      <c r="B19" s="174"/>
      <c r="C19" s="170" t="s">
        <v>16</v>
      </c>
      <c r="D19" s="171" t="e">
        <f>COUNTIF(#REF!,B17)</f>
        <v>#REF!</v>
      </c>
      <c r="E19" s="172" t="e">
        <f>SUMIF(#REF!,B17,#REF!)</f>
        <v>#REF!</v>
      </c>
      <c r="F19" s="172" t="e">
        <f>SUMIF(#REF!,B17,#REF!)</f>
        <v>#REF!</v>
      </c>
      <c r="G19" s="172" t="e">
        <f>SUMIF(#REF!,B17,#REF!)</f>
        <v>#REF!</v>
      </c>
      <c r="H19" s="173"/>
    </row>
    <row r="20" ht="21" customHeight="1" spans="1:8">
      <c r="A20" s="168">
        <v>4</v>
      </c>
      <c r="B20" s="174"/>
      <c r="C20" s="170" t="s">
        <v>17</v>
      </c>
      <c r="D20" s="171" t="e">
        <f>COUNTIF(#REF!,B17)</f>
        <v>#REF!</v>
      </c>
      <c r="E20" s="172" t="e">
        <f>SUMIF(#REF!,B17,#REF!)</f>
        <v>#REF!</v>
      </c>
      <c r="F20" s="172">
        <v>0</v>
      </c>
      <c r="G20" s="172">
        <v>0</v>
      </c>
      <c r="H20" s="173"/>
    </row>
    <row r="21" ht="21" customHeight="1" spans="1:8">
      <c r="A21" s="168">
        <v>5</v>
      </c>
      <c r="B21" s="175"/>
      <c r="C21" s="170" t="s">
        <v>20</v>
      </c>
      <c r="D21" s="171">
        <v>0</v>
      </c>
      <c r="E21" s="172">
        <v>0</v>
      </c>
      <c r="F21" s="172">
        <v>0</v>
      </c>
      <c r="G21" s="172">
        <v>0</v>
      </c>
      <c r="H21" s="173"/>
    </row>
    <row r="22" ht="21" customHeight="1" spans="1:12">
      <c r="A22" s="176" t="s">
        <v>24</v>
      </c>
      <c r="B22" s="176"/>
      <c r="C22" s="176"/>
      <c r="D22" s="177" t="e">
        <f>SUM(D17:D21)</f>
        <v>#REF!</v>
      </c>
      <c r="E22" s="178" t="e">
        <f>SUM(E17:E21)</f>
        <v>#REF!</v>
      </c>
      <c r="F22" s="178" t="e">
        <f>SUM(F17:F21)</f>
        <v>#REF!</v>
      </c>
      <c r="G22" s="178" t="e">
        <f>SUM(G17:G21)</f>
        <v>#REF!</v>
      </c>
      <c r="H22" s="179"/>
      <c r="I22" s="190" t="e">
        <f>F22/10000</f>
        <v>#REF!</v>
      </c>
      <c r="J22" s="190" t="e">
        <f>G22/10000</f>
        <v>#REF!</v>
      </c>
      <c r="K22" s="161" t="e">
        <f>I22/$I$54</f>
        <v>#REF!</v>
      </c>
      <c r="L22" s="161" t="e">
        <f>J22/$J$54</f>
        <v>#REF!</v>
      </c>
    </row>
    <row r="23" ht="21" customHeight="1" spans="1:8">
      <c r="A23" s="168">
        <v>1</v>
      </c>
      <c r="B23" s="169" t="s">
        <v>27</v>
      </c>
      <c r="C23" s="170" t="s">
        <v>14</v>
      </c>
      <c r="D23" s="171" t="e">
        <f>COUNTIF(#REF!,B23)</f>
        <v>#REF!</v>
      </c>
      <c r="E23" s="172" t="e">
        <f>SUMIF(#REF!,B23,#REF!)</f>
        <v>#REF!</v>
      </c>
      <c r="F23" s="172" t="e">
        <f>SUMIF(#REF!,B23,#REF!)</f>
        <v>#REF!</v>
      </c>
      <c r="G23" s="172" t="e">
        <f>SUMIF(#REF!,B23,#REF!)</f>
        <v>#REF!</v>
      </c>
      <c r="H23" s="173"/>
    </row>
    <row r="24" ht="21" customHeight="1" spans="1:8">
      <c r="A24" s="168">
        <v>2</v>
      </c>
      <c r="B24" s="174"/>
      <c r="C24" s="170" t="s">
        <v>15</v>
      </c>
      <c r="D24" s="171">
        <f>COUNTIF(高新区2025年政府投资项目计划!C:C,B23)</f>
        <v>0</v>
      </c>
      <c r="E24" s="172">
        <f>SUMIF(高新区2025年政府投资项目计划!C:C,B23,高新区2025年政府投资项目计划!F:F)</f>
        <v>0</v>
      </c>
      <c r="F24" s="172">
        <f>SUMIF(高新区2025年政府投资项目计划!C:C,B23,高新区2025年政府投资项目计划!L:L)</f>
        <v>0</v>
      </c>
      <c r="G24" s="172">
        <f>SUMIF(高新区2025年政府投资项目计划!C:C,B23,高新区2025年政府投资项目计划!M:M)</f>
        <v>0</v>
      </c>
      <c r="H24" s="173"/>
    </row>
    <row r="25" ht="21" customHeight="1" spans="1:8">
      <c r="A25" s="168">
        <v>3</v>
      </c>
      <c r="B25" s="174"/>
      <c r="C25" s="170" t="s">
        <v>16</v>
      </c>
      <c r="D25" s="171" t="e">
        <f>COUNTIF(#REF!,B23)</f>
        <v>#REF!</v>
      </c>
      <c r="E25" s="172" t="e">
        <f>SUMIF(#REF!,B23,#REF!)</f>
        <v>#REF!</v>
      </c>
      <c r="F25" s="172" t="e">
        <f>SUMIF(#REF!,B23,#REF!)</f>
        <v>#REF!</v>
      </c>
      <c r="G25" s="172" t="e">
        <f>SUMIF(#REF!,B23,#REF!)</f>
        <v>#REF!</v>
      </c>
      <c r="H25" s="173"/>
    </row>
    <row r="26" ht="21" customHeight="1" spans="1:8">
      <c r="A26" s="168">
        <v>4</v>
      </c>
      <c r="B26" s="174"/>
      <c r="C26" s="170" t="s">
        <v>17</v>
      </c>
      <c r="D26" s="171" t="e">
        <f>COUNTIF(#REF!,B23)</f>
        <v>#REF!</v>
      </c>
      <c r="E26" s="172" t="e">
        <f>SUMIF(#REF!,B23,#REF!)</f>
        <v>#REF!</v>
      </c>
      <c r="F26" s="172">
        <v>0</v>
      </c>
      <c r="G26" s="172">
        <v>0</v>
      </c>
      <c r="H26" s="173"/>
    </row>
    <row r="27" ht="21" customHeight="1" spans="1:8">
      <c r="A27" s="168">
        <v>5</v>
      </c>
      <c r="B27" s="175"/>
      <c r="C27" s="170" t="s">
        <v>20</v>
      </c>
      <c r="D27" s="171">
        <v>0</v>
      </c>
      <c r="E27" s="172">
        <v>0</v>
      </c>
      <c r="F27" s="172">
        <v>0</v>
      </c>
      <c r="G27" s="172">
        <v>0</v>
      </c>
      <c r="H27" s="173"/>
    </row>
    <row r="28" ht="21" customHeight="1" spans="1:12">
      <c r="A28" s="176" t="s">
        <v>24</v>
      </c>
      <c r="B28" s="176"/>
      <c r="C28" s="176"/>
      <c r="D28" s="177" t="e">
        <f>SUM(D23:D27)</f>
        <v>#REF!</v>
      </c>
      <c r="E28" s="178" t="e">
        <f>SUM(E23:E27)</f>
        <v>#REF!</v>
      </c>
      <c r="F28" s="178" t="e">
        <f>SUM(F23:F27)</f>
        <v>#REF!</v>
      </c>
      <c r="G28" s="178" t="e">
        <f>SUM(G23:G27)</f>
        <v>#REF!</v>
      </c>
      <c r="H28" s="179"/>
      <c r="I28" s="190" t="e">
        <f>F28/10000</f>
        <v>#REF!</v>
      </c>
      <c r="J28" s="190" t="e">
        <f>G28/10000</f>
        <v>#REF!</v>
      </c>
      <c r="K28" s="161" t="e">
        <f>I28/$I$54</f>
        <v>#REF!</v>
      </c>
      <c r="L28" s="161" t="e">
        <f>J28/$J$54</f>
        <v>#REF!</v>
      </c>
    </row>
    <row r="29" ht="21" customHeight="1" spans="1:8">
      <c r="A29" s="168">
        <v>1</v>
      </c>
      <c r="B29" s="169" t="s">
        <v>28</v>
      </c>
      <c r="C29" s="170" t="s">
        <v>14</v>
      </c>
      <c r="D29" s="171" t="e">
        <f>COUNTIF(#REF!,B29)</f>
        <v>#REF!</v>
      </c>
      <c r="E29" s="172" t="e">
        <f>SUMIF(#REF!,B29,#REF!)</f>
        <v>#REF!</v>
      </c>
      <c r="F29" s="172" t="e">
        <f>SUMIF(#REF!,B29,#REF!)</f>
        <v>#REF!</v>
      </c>
      <c r="G29" s="172" t="e">
        <f>SUMIF(#REF!,B29,#REF!)</f>
        <v>#REF!</v>
      </c>
      <c r="H29" s="173"/>
    </row>
    <row r="30" ht="21" customHeight="1" spans="1:8">
      <c r="A30" s="168">
        <v>2</v>
      </c>
      <c r="B30" s="174"/>
      <c r="C30" s="170" t="s">
        <v>15</v>
      </c>
      <c r="D30" s="171">
        <f>COUNTIF(高新区2025年政府投资项目计划!C:C,B29)</f>
        <v>0</v>
      </c>
      <c r="E30" s="172">
        <f>SUMIF(高新区2025年政府投资项目计划!C:C,B29,高新区2025年政府投资项目计划!F:F)</f>
        <v>0</v>
      </c>
      <c r="F30" s="172">
        <f>SUMIF(高新区2025年政府投资项目计划!C:C,B29,高新区2025年政府投资项目计划!L:L)</f>
        <v>0</v>
      </c>
      <c r="G30" s="172">
        <f>SUMIF(高新区2025年政府投资项目计划!C:C,B29,高新区2025年政府投资项目计划!M:M)</f>
        <v>0</v>
      </c>
      <c r="H30" s="173"/>
    </row>
    <row r="31" ht="21" customHeight="1" spans="1:8">
      <c r="A31" s="168">
        <v>3</v>
      </c>
      <c r="B31" s="174"/>
      <c r="C31" s="170" t="s">
        <v>16</v>
      </c>
      <c r="D31" s="171" t="e">
        <f>COUNTIF(#REF!,B29)</f>
        <v>#REF!</v>
      </c>
      <c r="E31" s="172" t="e">
        <f>SUMIF(#REF!,B29,#REF!)</f>
        <v>#REF!</v>
      </c>
      <c r="F31" s="172" t="e">
        <f>SUMIF(#REF!,B29,#REF!)</f>
        <v>#REF!</v>
      </c>
      <c r="G31" s="172" t="e">
        <f>SUMIF(#REF!,B29,#REF!)</f>
        <v>#REF!</v>
      </c>
      <c r="H31" s="173"/>
    </row>
    <row r="32" ht="21" customHeight="1" spans="1:8">
      <c r="A32" s="168">
        <v>4</v>
      </c>
      <c r="B32" s="174"/>
      <c r="C32" s="170" t="s">
        <v>17</v>
      </c>
      <c r="D32" s="171" t="e">
        <f>COUNTIF(#REF!,B29)</f>
        <v>#REF!</v>
      </c>
      <c r="E32" s="172" t="e">
        <f>SUMIF(#REF!,B29,#REF!)</f>
        <v>#REF!</v>
      </c>
      <c r="F32" s="172">
        <v>0</v>
      </c>
      <c r="G32" s="172">
        <v>0</v>
      </c>
      <c r="H32" s="173"/>
    </row>
    <row r="33" ht="21" customHeight="1" spans="1:8">
      <c r="A33" s="168">
        <v>5</v>
      </c>
      <c r="B33" s="175"/>
      <c r="C33" s="170" t="s">
        <v>20</v>
      </c>
      <c r="D33" s="171">
        <v>0</v>
      </c>
      <c r="E33" s="172">
        <v>0</v>
      </c>
      <c r="F33" s="172">
        <v>0</v>
      </c>
      <c r="G33" s="172">
        <v>0</v>
      </c>
      <c r="H33" s="173"/>
    </row>
    <row r="34" ht="21" customHeight="1" spans="1:12">
      <c r="A34" s="181" t="s">
        <v>24</v>
      </c>
      <c r="B34" s="181"/>
      <c r="C34" s="181"/>
      <c r="D34" s="171" t="e">
        <f>SUM(D29:D33)</f>
        <v>#REF!</v>
      </c>
      <c r="E34" s="178" t="e">
        <f>SUM(E29:E33)</f>
        <v>#REF!</v>
      </c>
      <c r="F34" s="178" t="e">
        <f>SUM(F29:F33)</f>
        <v>#REF!</v>
      </c>
      <c r="G34" s="178" t="e">
        <f>SUM(G29:G33)</f>
        <v>#REF!</v>
      </c>
      <c r="H34" s="179"/>
      <c r="I34" s="190" t="e">
        <f>F34/10000</f>
        <v>#REF!</v>
      </c>
      <c r="J34" s="190" t="e">
        <f>G34/10000</f>
        <v>#REF!</v>
      </c>
      <c r="K34" s="161" t="e">
        <f>I34/$I$54</f>
        <v>#REF!</v>
      </c>
      <c r="L34" s="161" t="e">
        <f>J34/$J$54</f>
        <v>#REF!</v>
      </c>
    </row>
    <row r="35" ht="21" customHeight="1" spans="1:8">
      <c r="A35" s="168">
        <v>1</v>
      </c>
      <c r="B35" s="169" t="s">
        <v>29</v>
      </c>
      <c r="C35" s="170" t="s">
        <v>14</v>
      </c>
      <c r="D35" s="171" t="e">
        <f>COUNTIF(#REF!,B35)</f>
        <v>#REF!</v>
      </c>
      <c r="E35" s="172" t="e">
        <f>SUMIF(#REF!,B35,#REF!)</f>
        <v>#REF!</v>
      </c>
      <c r="F35" s="172" t="e">
        <f>SUMIF(#REF!,B35,#REF!)</f>
        <v>#REF!</v>
      </c>
      <c r="G35" s="172" t="e">
        <f>SUMIF(#REF!,B35,#REF!)</f>
        <v>#REF!</v>
      </c>
      <c r="H35" s="173"/>
    </row>
    <row r="36" ht="21" customHeight="1" spans="1:8">
      <c r="A36" s="168">
        <v>2</v>
      </c>
      <c r="B36" s="174"/>
      <c r="C36" s="170" t="s">
        <v>15</v>
      </c>
      <c r="D36" s="171">
        <f>COUNTIF(高新区2025年政府投资项目计划!C:C,B35)</f>
        <v>0</v>
      </c>
      <c r="E36" s="172">
        <f>SUMIF(高新区2025年政府投资项目计划!C:C,B35,高新区2025年政府投资项目计划!F:F)</f>
        <v>0</v>
      </c>
      <c r="F36" s="172">
        <f>SUMIF(高新区2025年政府投资项目计划!C:C,B35,高新区2025年政府投资项目计划!L:L)</f>
        <v>0</v>
      </c>
      <c r="G36" s="172">
        <f>SUMIF(高新区2025年政府投资项目计划!C:C,B35,高新区2025年政府投资项目计划!M:M)</f>
        <v>0</v>
      </c>
      <c r="H36" s="173"/>
    </row>
    <row r="37" ht="21" customHeight="1" spans="1:8">
      <c r="A37" s="168">
        <v>3</v>
      </c>
      <c r="B37" s="174"/>
      <c r="C37" s="170" t="s">
        <v>16</v>
      </c>
      <c r="D37" s="171" t="e">
        <f>COUNTIF(#REF!,B35)</f>
        <v>#REF!</v>
      </c>
      <c r="E37" s="172" t="e">
        <f>SUMIF(#REF!,B35,#REF!)</f>
        <v>#REF!</v>
      </c>
      <c r="F37" s="172" t="e">
        <f>SUMIF(#REF!,B35,#REF!)</f>
        <v>#REF!</v>
      </c>
      <c r="G37" s="172" t="e">
        <f>SUMIF(#REF!,B35,#REF!)</f>
        <v>#REF!</v>
      </c>
      <c r="H37" s="173"/>
    </row>
    <row r="38" ht="21" customHeight="1" spans="1:8">
      <c r="A38" s="168">
        <v>4</v>
      </c>
      <c r="B38" s="174"/>
      <c r="C38" s="170" t="s">
        <v>17</v>
      </c>
      <c r="D38" s="171" t="e">
        <f>COUNTIF(#REF!,B35)</f>
        <v>#REF!</v>
      </c>
      <c r="E38" s="172" t="e">
        <f>SUMIF(#REF!,B35,#REF!)</f>
        <v>#REF!</v>
      </c>
      <c r="F38" s="172">
        <v>0</v>
      </c>
      <c r="G38" s="172">
        <v>0</v>
      </c>
      <c r="H38" s="173"/>
    </row>
    <row r="39" ht="21" customHeight="1" spans="1:8">
      <c r="A39" s="168">
        <v>5</v>
      </c>
      <c r="B39" s="175"/>
      <c r="C39" s="170" t="s">
        <v>20</v>
      </c>
      <c r="D39" s="171">
        <v>0</v>
      </c>
      <c r="E39" s="172">
        <v>0</v>
      </c>
      <c r="F39" s="172">
        <v>0</v>
      </c>
      <c r="G39" s="172">
        <v>0</v>
      </c>
      <c r="H39" s="173"/>
    </row>
    <row r="40" ht="21" customHeight="1" spans="1:12">
      <c r="A40" s="176" t="s">
        <v>24</v>
      </c>
      <c r="B40" s="176"/>
      <c r="C40" s="176"/>
      <c r="D40" s="177" t="e">
        <f>SUM(D35:D39)</f>
        <v>#REF!</v>
      </c>
      <c r="E40" s="178" t="e">
        <f>SUM(E35:E39)</f>
        <v>#REF!</v>
      </c>
      <c r="F40" s="178" t="e">
        <f>SUM(F35:F39)</f>
        <v>#REF!</v>
      </c>
      <c r="G40" s="178" t="e">
        <f>SUM(G35:G39)</f>
        <v>#REF!</v>
      </c>
      <c r="H40" s="180"/>
      <c r="I40" s="190" t="e">
        <f>F40/10000</f>
        <v>#REF!</v>
      </c>
      <c r="J40" s="191" t="e">
        <f>G40/10000</f>
        <v>#REF!</v>
      </c>
      <c r="K40" s="161" t="e">
        <f>I40/$I$54</f>
        <v>#REF!</v>
      </c>
      <c r="L40" s="161" t="e">
        <f>J40/$J$54</f>
        <v>#REF!</v>
      </c>
    </row>
    <row r="41" ht="21" customHeight="1" spans="1:8">
      <c r="A41" s="168">
        <v>1</v>
      </c>
      <c r="B41" s="169" t="s">
        <v>30</v>
      </c>
      <c r="C41" s="170" t="s">
        <v>14</v>
      </c>
      <c r="D41" s="171" t="e">
        <f>COUNTIF(#REF!,B41)</f>
        <v>#REF!</v>
      </c>
      <c r="E41" s="172" t="e">
        <f>SUMIF(#REF!,B41,#REF!)</f>
        <v>#REF!</v>
      </c>
      <c r="F41" s="172" t="e">
        <f>SUMIF(#REF!,B41,#REF!)</f>
        <v>#REF!</v>
      </c>
      <c r="G41" s="172" t="e">
        <f>SUMIF(#REF!,B41,#REF!)</f>
        <v>#REF!</v>
      </c>
      <c r="H41" s="173"/>
    </row>
    <row r="42" ht="21" customHeight="1" spans="1:8">
      <c r="A42" s="168">
        <v>2</v>
      </c>
      <c r="B42" s="174"/>
      <c r="C42" s="170" t="s">
        <v>15</v>
      </c>
      <c r="D42" s="171">
        <f>COUNTIF(高新区2025年政府投资项目计划!C:C,B41)</f>
        <v>1</v>
      </c>
      <c r="E42" s="172">
        <f>SUMIF(高新区2025年政府投资项目计划!C:C,B41,高新区2025年政府投资项目计划!F:F)</f>
        <v>729.69</v>
      </c>
      <c r="F42" s="172">
        <f>SUMIF(高新区2025年政府投资项目计划!C:C,B41,高新区2025年政府投资项目计划!L:L)</f>
        <v>679.69</v>
      </c>
      <c r="G42" s="172">
        <f>SUMIF(高新区2025年政府投资项目计划!C:C,B41,高新区2025年政府投资项目计划!M:M)</f>
        <v>679.69</v>
      </c>
      <c r="H42" s="173"/>
    </row>
    <row r="43" ht="21" customHeight="1" spans="1:8">
      <c r="A43" s="168">
        <v>3</v>
      </c>
      <c r="B43" s="174"/>
      <c r="C43" s="170" t="s">
        <v>16</v>
      </c>
      <c r="D43" s="171" t="e">
        <f>COUNTIF(#REF!,B41)</f>
        <v>#REF!</v>
      </c>
      <c r="E43" s="172" t="e">
        <f>SUMIF(#REF!,B41,#REF!)</f>
        <v>#REF!</v>
      </c>
      <c r="F43" s="172" t="e">
        <f>SUMIF(#REF!,B41,#REF!)</f>
        <v>#REF!</v>
      </c>
      <c r="G43" s="172" t="e">
        <f>SUMIF(#REF!,B41,#REF!)</f>
        <v>#REF!</v>
      </c>
      <c r="H43" s="173"/>
    </row>
    <row r="44" ht="21" customHeight="1" spans="1:8">
      <c r="A44" s="168">
        <v>4</v>
      </c>
      <c r="B44" s="174"/>
      <c r="C44" s="170" t="s">
        <v>17</v>
      </c>
      <c r="D44" s="171" t="e">
        <f>COUNTIF(#REF!,B41)</f>
        <v>#REF!</v>
      </c>
      <c r="E44" s="172" t="e">
        <f>SUMIF(#REF!,B41,#REF!)</f>
        <v>#REF!</v>
      </c>
      <c r="F44" s="172">
        <v>0</v>
      </c>
      <c r="G44" s="172">
        <v>0</v>
      </c>
      <c r="H44" s="173"/>
    </row>
    <row r="45" ht="21" customHeight="1" spans="1:8">
      <c r="A45" s="168">
        <v>5</v>
      </c>
      <c r="B45" s="175"/>
      <c r="C45" s="170" t="s">
        <v>20</v>
      </c>
      <c r="D45" s="171">
        <v>0</v>
      </c>
      <c r="E45" s="172">
        <v>0</v>
      </c>
      <c r="F45" s="172">
        <v>0</v>
      </c>
      <c r="G45" s="172">
        <v>0</v>
      </c>
      <c r="H45" s="173"/>
    </row>
    <row r="46" ht="21" customHeight="1" spans="1:12">
      <c r="A46" s="176" t="s">
        <v>24</v>
      </c>
      <c r="B46" s="176"/>
      <c r="C46" s="176"/>
      <c r="D46" s="177" t="e">
        <f>SUM(D41:D45)</f>
        <v>#REF!</v>
      </c>
      <c r="E46" s="178" t="e">
        <f>SUM(E41:E45)</f>
        <v>#REF!</v>
      </c>
      <c r="F46" s="178" t="e">
        <f>SUM(F41:F45)</f>
        <v>#REF!</v>
      </c>
      <c r="G46" s="178" t="e">
        <f>SUM(G41:G45)</f>
        <v>#REF!</v>
      </c>
      <c r="H46" s="179"/>
      <c r="I46" s="190" t="e">
        <f>F46/10000</f>
        <v>#REF!</v>
      </c>
      <c r="J46" s="190" t="e">
        <f>G46/10000</f>
        <v>#REF!</v>
      </c>
      <c r="K46" s="161" t="e">
        <f>I46/$I$54</f>
        <v>#REF!</v>
      </c>
      <c r="L46" s="161" t="e">
        <f>J46/$J$54</f>
        <v>#REF!</v>
      </c>
    </row>
    <row r="47" ht="21" customHeight="1" spans="1:11">
      <c r="A47" s="168">
        <v>1</v>
      </c>
      <c r="B47" s="169" t="s">
        <v>31</v>
      </c>
      <c r="C47" s="170" t="s">
        <v>14</v>
      </c>
      <c r="D47" s="171" t="e">
        <f>COUNTIF(#REF!,B47)</f>
        <v>#REF!</v>
      </c>
      <c r="E47" s="172" t="e">
        <f>SUMIF(#REF!,B47,#REF!)</f>
        <v>#REF!</v>
      </c>
      <c r="F47" s="172" t="e">
        <f>SUMIF(#REF!,B47,#REF!)</f>
        <v>#REF!</v>
      </c>
      <c r="G47" s="172" t="e">
        <f>SUMIF(#REF!,B47,#REF!)</f>
        <v>#REF!</v>
      </c>
      <c r="H47" s="173"/>
      <c r="K47" s="158"/>
    </row>
    <row r="48" ht="21" customHeight="1" spans="1:13">
      <c r="A48" s="168">
        <v>2</v>
      </c>
      <c r="B48" s="174"/>
      <c r="C48" s="170" t="s">
        <v>15</v>
      </c>
      <c r="D48" s="171">
        <f>COUNTIF(高新区2025年政府投资项目计划!C:C,B47)</f>
        <v>0</v>
      </c>
      <c r="E48" s="172">
        <f>SUMIF(高新区2025年政府投资项目计划!C:C,B47,高新区2025年政府投资项目计划!F:F)</f>
        <v>0</v>
      </c>
      <c r="F48" s="172">
        <f>SUMIF(高新区2025年政府投资项目计划!C:C,B47,高新区2025年政府投资项目计划!L:L)</f>
        <v>0</v>
      </c>
      <c r="G48" s="172">
        <f>SUMIF(高新区2025年政府投资项目计划!C:C,B47,高新区2025年政府投资项目计划!M:M)</f>
        <v>0</v>
      </c>
      <c r="H48" s="173"/>
      <c r="M48" s="158"/>
    </row>
    <row r="49" ht="21" customHeight="1" spans="1:8">
      <c r="A49" s="168">
        <v>3</v>
      </c>
      <c r="B49" s="170"/>
      <c r="C49" s="170" t="s">
        <v>16</v>
      </c>
      <c r="D49" s="171" t="e">
        <f>COUNTIF(#REF!,B47)</f>
        <v>#REF!</v>
      </c>
      <c r="E49" s="172" t="e">
        <f>SUMIF(#REF!,B47,#REF!)</f>
        <v>#REF!</v>
      </c>
      <c r="F49" s="172" t="e">
        <f>SUMIF(#REF!,B47,#REF!)</f>
        <v>#REF!</v>
      </c>
      <c r="G49" s="172" t="e">
        <f>SUMIF(#REF!,B47,#REF!)</f>
        <v>#REF!</v>
      </c>
      <c r="H49" s="173"/>
    </row>
    <row r="50" ht="21" customHeight="1" spans="1:8">
      <c r="A50" s="168">
        <v>4</v>
      </c>
      <c r="B50" s="174"/>
      <c r="C50" s="170" t="s">
        <v>17</v>
      </c>
      <c r="D50" s="171" t="e">
        <f>COUNTIF(#REF!,B47)</f>
        <v>#REF!</v>
      </c>
      <c r="E50" s="172" t="e">
        <f>SUMIF(#REF!,B47,#REF!)</f>
        <v>#REF!</v>
      </c>
      <c r="F50" s="172">
        <v>0</v>
      </c>
      <c r="G50" s="172">
        <v>0</v>
      </c>
      <c r="H50" s="173"/>
    </row>
    <row r="51" ht="21" customHeight="1" spans="1:8">
      <c r="A51" s="168">
        <v>5</v>
      </c>
      <c r="B51" s="175"/>
      <c r="C51" s="170" t="s">
        <v>20</v>
      </c>
      <c r="D51" s="171">
        <v>0</v>
      </c>
      <c r="E51" s="172">
        <v>0</v>
      </c>
      <c r="F51" s="172">
        <v>0</v>
      </c>
      <c r="G51" s="172">
        <v>0</v>
      </c>
      <c r="H51" s="173"/>
    </row>
    <row r="52" ht="21" customHeight="1" spans="1:12">
      <c r="A52" s="176" t="s">
        <v>24</v>
      </c>
      <c r="B52" s="176"/>
      <c r="C52" s="176"/>
      <c r="D52" s="177" t="e">
        <f>SUM(D47:D51)</f>
        <v>#REF!</v>
      </c>
      <c r="E52" s="178" t="e">
        <f>SUM(E47:E51)</f>
        <v>#REF!</v>
      </c>
      <c r="F52" s="178" t="e">
        <f>SUM(F47:F51)</f>
        <v>#REF!</v>
      </c>
      <c r="G52" s="178" t="e">
        <f>SUM(G47:G51)</f>
        <v>#REF!</v>
      </c>
      <c r="H52" s="179"/>
      <c r="I52" s="190" t="e">
        <f>F52/10000</f>
        <v>#REF!</v>
      </c>
      <c r="J52" s="190" t="e">
        <f>G52/10000</f>
        <v>#REF!</v>
      </c>
      <c r="K52" s="161" t="e">
        <f>I52/$I$54</f>
        <v>#REF!</v>
      </c>
      <c r="L52" s="192" t="e">
        <f>J52/$J$54</f>
        <v>#REF!</v>
      </c>
    </row>
    <row r="53" ht="40" customHeight="1" spans="1:10">
      <c r="A53" s="168">
        <v>1</v>
      </c>
      <c r="B53" s="182" t="s">
        <v>18</v>
      </c>
      <c r="C53" s="183"/>
      <c r="D53" s="177">
        <v>3</v>
      </c>
      <c r="E53" s="178">
        <v>195019.98</v>
      </c>
      <c r="F53" s="178" t="s">
        <v>19</v>
      </c>
      <c r="G53" s="178">
        <v>3000</v>
      </c>
      <c r="H53" s="179"/>
      <c r="I53" s="190"/>
      <c r="J53" s="190">
        <v>0.3</v>
      </c>
    </row>
    <row r="54" ht="35" customHeight="1" spans="1:10">
      <c r="A54" s="184" t="s">
        <v>10</v>
      </c>
      <c r="B54" s="184"/>
      <c r="C54" s="184"/>
      <c r="D54" s="185" t="e">
        <f t="shared" ref="D54:G54" si="0">SUM(D10+D16+D22+D28+D34+D40+D46+D52+D53)</f>
        <v>#REF!</v>
      </c>
      <c r="E54" s="186" t="e">
        <f t="shared" si="0"/>
        <v>#REF!</v>
      </c>
      <c r="F54" s="186" t="e">
        <f>SUM(F10+F16+F22+F28+F34+F40+F46+F52)</f>
        <v>#REF!</v>
      </c>
      <c r="G54" s="186" t="e">
        <f t="shared" si="0"/>
        <v>#REF!</v>
      </c>
      <c r="H54" s="179"/>
      <c r="I54" s="193" t="e">
        <f>SUM(I10+I16+I22+I28+I34+I40+I46+I52)</f>
        <v>#REF!</v>
      </c>
      <c r="J54" s="193" t="e">
        <f>SUM(J10+J16+J22+J28+J34+J40+J46+J52+J53)</f>
        <v>#REF!</v>
      </c>
    </row>
    <row r="55" s="158" customFormat="1" ht="18" customHeight="1" spans="9:11">
      <c r="I55" s="160"/>
      <c r="K55" s="161"/>
    </row>
    <row r="56" ht="18" customHeight="1" spans="5:5">
      <c r="E56" s="158"/>
    </row>
    <row r="57" ht="18" customHeight="1" spans="5:5">
      <c r="E57" s="158"/>
    </row>
    <row r="58" ht="18" customHeight="1"/>
    <row r="59" ht="18" customHeight="1"/>
    <row r="64" ht="27" hidden="1" customHeight="1" spans="2:9">
      <c r="B64" s="187" t="str">
        <f>B5</f>
        <v>区住房城乡建设局</v>
      </c>
      <c r="C64" s="187"/>
      <c r="D64" s="187" t="e">
        <f>D10</f>
        <v>#REF!</v>
      </c>
      <c r="E64" s="188" t="e">
        <f t="shared" ref="E64:G64" si="1">E10/10000</f>
        <v>#REF!</v>
      </c>
      <c r="F64" s="188" t="e">
        <f t="shared" si="1"/>
        <v>#REF!</v>
      </c>
      <c r="G64" s="188" t="e">
        <f t="shared" si="1"/>
        <v>#REF!</v>
      </c>
      <c r="H64" s="189" t="e">
        <f>G64/$G$73</f>
        <v>#REF!</v>
      </c>
      <c r="I64" s="189" t="e">
        <f>F64/$F$73</f>
        <v>#REF!</v>
      </c>
    </row>
    <row r="65" ht="27" hidden="1" customHeight="1" spans="2:9">
      <c r="B65" s="187" t="str">
        <f>B11</f>
        <v>区社会事业局</v>
      </c>
      <c r="C65" s="187"/>
      <c r="D65" s="187" t="e">
        <f>D16</f>
        <v>#REF!</v>
      </c>
      <c r="E65" s="188" t="e">
        <f t="shared" ref="E65:G65" si="2">E16/10000</f>
        <v>#REF!</v>
      </c>
      <c r="F65" s="188" t="e">
        <f t="shared" si="2"/>
        <v>#REF!</v>
      </c>
      <c r="G65" s="188" t="e">
        <f t="shared" si="2"/>
        <v>#REF!</v>
      </c>
      <c r="H65" s="189" t="e">
        <f>G65/$G$73</f>
        <v>#REF!</v>
      </c>
      <c r="I65" s="189" t="e">
        <f t="shared" ref="I65:I72" si="3">F65/$F$73</f>
        <v>#REF!</v>
      </c>
    </row>
    <row r="66" ht="27" hidden="1" customHeight="1" spans="2:9">
      <c r="B66" s="187" t="str">
        <f>B17</f>
        <v>唐家湾镇</v>
      </c>
      <c r="C66" s="187"/>
      <c r="D66" s="187" t="e">
        <f>D22</f>
        <v>#REF!</v>
      </c>
      <c r="E66" s="188" t="e">
        <f t="shared" ref="E66:G66" si="4">E22/10000</f>
        <v>#REF!</v>
      </c>
      <c r="F66" s="188" t="e">
        <f t="shared" si="4"/>
        <v>#REF!</v>
      </c>
      <c r="G66" s="188" t="e">
        <f t="shared" si="4"/>
        <v>#REF!</v>
      </c>
      <c r="H66" s="189" t="e">
        <f t="shared" ref="H66:H72" si="5">G66/$G$73</f>
        <v>#REF!</v>
      </c>
      <c r="I66" s="189" t="e">
        <f t="shared" si="3"/>
        <v>#REF!</v>
      </c>
    </row>
    <row r="67" ht="27" hidden="1" customHeight="1" spans="2:9">
      <c r="B67" s="187" t="str">
        <f>B41</f>
        <v>区应急管理局</v>
      </c>
      <c r="C67" s="187"/>
      <c r="D67" s="187" t="e">
        <f>D46</f>
        <v>#REF!</v>
      </c>
      <c r="E67" s="188" t="e">
        <f t="shared" ref="E67:G67" si="6">E46/10000</f>
        <v>#REF!</v>
      </c>
      <c r="F67" s="188" t="e">
        <f t="shared" si="6"/>
        <v>#REF!</v>
      </c>
      <c r="G67" s="188" t="e">
        <f t="shared" si="6"/>
        <v>#REF!</v>
      </c>
      <c r="H67" s="189" t="e">
        <f t="shared" si="5"/>
        <v>#REF!</v>
      </c>
      <c r="I67" s="189" t="e">
        <f t="shared" si="3"/>
        <v>#REF!</v>
      </c>
    </row>
    <row r="68" ht="27" hidden="1" customHeight="1" spans="2:9">
      <c r="B68" s="187" t="str">
        <f>B23</f>
        <v>区科技产业局</v>
      </c>
      <c r="C68" s="187"/>
      <c r="D68" s="187" t="e">
        <f>D28</f>
        <v>#REF!</v>
      </c>
      <c r="E68" s="188" t="e">
        <f t="shared" ref="E68:G68" si="7">E28/10000</f>
        <v>#REF!</v>
      </c>
      <c r="F68" s="188" t="e">
        <f t="shared" si="7"/>
        <v>#REF!</v>
      </c>
      <c r="G68" s="188" t="e">
        <f t="shared" si="7"/>
        <v>#REF!</v>
      </c>
      <c r="H68" s="189" t="e">
        <f t="shared" si="5"/>
        <v>#REF!</v>
      </c>
      <c r="I68" s="189" t="e">
        <f t="shared" si="3"/>
        <v>#REF!</v>
      </c>
    </row>
    <row r="69" ht="27" hidden="1" customHeight="1" spans="2:9">
      <c r="B69" s="187" t="str">
        <f>B29</f>
        <v>区商务局</v>
      </c>
      <c r="C69" s="187"/>
      <c r="D69" s="187" t="e">
        <f>D34</f>
        <v>#REF!</v>
      </c>
      <c r="E69" s="188" t="e">
        <f t="shared" ref="E69:G69" si="8">E34/10000</f>
        <v>#REF!</v>
      </c>
      <c r="F69" s="188" t="e">
        <f t="shared" si="8"/>
        <v>#REF!</v>
      </c>
      <c r="G69" s="188" t="e">
        <f t="shared" si="8"/>
        <v>#REF!</v>
      </c>
      <c r="H69" s="189" t="e">
        <f t="shared" si="5"/>
        <v>#REF!</v>
      </c>
      <c r="I69" s="189" t="e">
        <f t="shared" si="3"/>
        <v>#REF!</v>
      </c>
    </row>
    <row r="70" ht="27" hidden="1" customHeight="1" spans="2:9">
      <c r="B70" s="187" t="str">
        <f>B35</f>
        <v>区政务服务数据管理局</v>
      </c>
      <c r="C70" s="187"/>
      <c r="D70" s="187" t="e">
        <f>D40</f>
        <v>#REF!</v>
      </c>
      <c r="E70" s="188" t="e">
        <f t="shared" ref="E70:G70" si="9">E40/10000</f>
        <v>#REF!</v>
      </c>
      <c r="F70" s="188" t="e">
        <f t="shared" si="9"/>
        <v>#REF!</v>
      </c>
      <c r="G70" s="194" t="e">
        <f t="shared" si="9"/>
        <v>#REF!</v>
      </c>
      <c r="H70" s="189" t="e">
        <f t="shared" si="5"/>
        <v>#REF!</v>
      </c>
      <c r="I70" s="189" t="e">
        <f t="shared" si="3"/>
        <v>#REF!</v>
      </c>
    </row>
    <row r="71" ht="27" hidden="1" customHeight="1" spans="2:9">
      <c r="B71" s="187" t="str">
        <f>B47</f>
        <v>区投促中心</v>
      </c>
      <c r="C71" s="187"/>
      <c r="D71" s="187" t="e">
        <f>D52</f>
        <v>#REF!</v>
      </c>
      <c r="E71" s="194" t="e">
        <f t="shared" ref="E71:G71" si="10">E52/10000</f>
        <v>#REF!</v>
      </c>
      <c r="F71" s="188" t="e">
        <f t="shared" si="10"/>
        <v>#REF!</v>
      </c>
      <c r="G71" s="195" t="e">
        <f t="shared" si="10"/>
        <v>#REF!</v>
      </c>
      <c r="H71" s="196" t="e">
        <f t="shared" si="5"/>
        <v>#REF!</v>
      </c>
      <c r="I71" s="189" t="e">
        <f t="shared" si="3"/>
        <v>#REF!</v>
      </c>
    </row>
    <row r="72" ht="27" hidden="1" customHeight="1" spans="2:9">
      <c r="B72" s="187" t="s">
        <v>18</v>
      </c>
      <c r="C72" s="187"/>
      <c r="D72" s="187">
        <v>3</v>
      </c>
      <c r="E72" s="188">
        <f>E53/10000</f>
        <v>19.501998</v>
      </c>
      <c r="F72" s="188" t="s">
        <v>19</v>
      </c>
      <c r="G72" s="188">
        <f>G53/10000</f>
        <v>0.3</v>
      </c>
      <c r="H72" s="189" t="e">
        <f t="shared" si="5"/>
        <v>#REF!</v>
      </c>
      <c r="I72" s="189" t="e">
        <f t="shared" si="3"/>
        <v>#VALUE!</v>
      </c>
    </row>
    <row r="73" ht="27" hidden="1" customHeight="1" spans="2:8">
      <c r="B73" s="187"/>
      <c r="C73" s="187"/>
      <c r="D73" s="197" t="e">
        <f>SUM(D64:D72)</f>
        <v>#REF!</v>
      </c>
      <c r="E73" s="198" t="e">
        <f>SUM(E64:E72)</f>
        <v>#REF!</v>
      </c>
      <c r="F73" s="198" t="e">
        <f>SUM(F64:F71)</f>
        <v>#REF!</v>
      </c>
      <c r="G73" s="198" t="e">
        <f>SUM(G64:G72)</f>
        <v>#REF!</v>
      </c>
      <c r="H73" s="179"/>
    </row>
    <row r="74" ht="27" customHeight="1"/>
    <row r="75" ht="27" customHeight="1"/>
    <row r="76" ht="27" customHeight="1"/>
    <row r="77" ht="27" customHeight="1"/>
    <row r="78" ht="27" customHeight="1"/>
    <row r="79" ht="27" customHeight="1"/>
  </sheetData>
  <autoFilter xmlns:etc="http://www.wps.cn/officeDocument/2017/etCustomData" ref="A4:L54" etc:filterBottomFollowUsedRange="0">
    <extLst/>
  </autoFilter>
  <mergeCells count="21">
    <mergeCell ref="A1:B1"/>
    <mergeCell ref="A2:H2"/>
    <mergeCell ref="G3:H3"/>
    <mergeCell ref="A10:C10"/>
    <mergeCell ref="A16:C16"/>
    <mergeCell ref="A22:C22"/>
    <mergeCell ref="A28:C28"/>
    <mergeCell ref="A34:C34"/>
    <mergeCell ref="A40:C40"/>
    <mergeCell ref="A46:C46"/>
    <mergeCell ref="A52:C52"/>
    <mergeCell ref="B53:C53"/>
    <mergeCell ref="A54:C54"/>
    <mergeCell ref="B5:B9"/>
    <mergeCell ref="B11:B15"/>
    <mergeCell ref="B17:B21"/>
    <mergeCell ref="B23:B27"/>
    <mergeCell ref="B29:B33"/>
    <mergeCell ref="B35:B39"/>
    <mergeCell ref="B41:B45"/>
    <mergeCell ref="B47:B51"/>
  </mergeCells>
  <printOptions horizontalCentered="1" verticalCentered="1"/>
  <pageMargins left="0.354166666666667" right="0.354166666666667" top="0.550694444444444" bottom="0.511805555555556" header="0.5" footer="0.5"/>
  <pageSetup paperSize="8" scale="132" fitToHeight="0" orientation="landscape" horizontalDpi="600"/>
  <headerFooter alignWithMargins="0"/>
  <rowBreaks count="1" manualBreakCount="1">
    <brk id="28"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L53"/>
  <sheetViews>
    <sheetView tabSelected="1" view="pageBreakPreview" zoomScale="70" zoomScaleNormal="85" workbookViewId="0">
      <pane ySplit="6" topLeftCell="A7" activePane="bottomLeft" state="frozen"/>
      <selection/>
      <selection pane="bottomLeft" activeCell="A7" sqref="A7:E7"/>
    </sheetView>
  </sheetViews>
  <sheetFormatPr defaultColWidth="7.87962962962963" defaultRowHeight="15.6"/>
  <cols>
    <col min="1" max="1" width="6.87962962962963" style="31" customWidth="1"/>
    <col min="2" max="2" width="26.5" style="32" customWidth="1"/>
    <col min="3" max="3" width="10.3796296296296" style="32" customWidth="1"/>
    <col min="4" max="4" width="8.62962962962963" style="33" customWidth="1"/>
    <col min="5" max="5" width="47.75" style="34" customWidth="1"/>
    <col min="6" max="6" width="15.7037037037037" style="35" customWidth="1"/>
    <col min="7" max="7" width="11.7407407407407" style="35" customWidth="1"/>
    <col min="8" max="8" width="12.8796296296296" style="36" customWidth="1"/>
    <col min="9" max="9" width="8.87962962962963" style="36" customWidth="1"/>
    <col min="10" max="10" width="12.75" style="36" customWidth="1"/>
    <col min="11" max="11" width="13" style="35" customWidth="1"/>
    <col min="12" max="12" width="14.1296296296296" style="35" customWidth="1"/>
    <col min="13" max="13" width="14.6018518518519" style="35" customWidth="1"/>
    <col min="14" max="14" width="13.1666666666667" style="37" customWidth="1"/>
    <col min="15" max="15" width="14.6018518518519" style="37" customWidth="1"/>
    <col min="16" max="16" width="12.3796296296296" style="37" customWidth="1"/>
    <col min="17" max="17" width="10" style="38" customWidth="1"/>
    <col min="18" max="18" width="8.62962962962963" style="32" customWidth="1"/>
    <col min="19" max="19" width="13.3796296296296" style="39" customWidth="1"/>
    <col min="20" max="20" width="12.6296296296296" style="40" customWidth="1"/>
    <col min="21" max="28" width="7.87962962962963" style="20" customWidth="1"/>
    <col min="29" max="16384" width="7.87962962962963" style="20"/>
  </cols>
  <sheetData>
    <row r="1" ht="28" customHeight="1" spans="1:2">
      <c r="A1" s="41" t="s">
        <v>32</v>
      </c>
      <c r="B1" s="42"/>
    </row>
    <row r="2" ht="36.95" customHeight="1" spans="1:18">
      <c r="A2" s="43" t="s">
        <v>33</v>
      </c>
      <c r="B2" s="43"/>
      <c r="C2" s="43"/>
      <c r="D2" s="43"/>
      <c r="E2" s="44"/>
      <c r="F2" s="45"/>
      <c r="G2" s="45"/>
      <c r="H2" s="43"/>
      <c r="I2" s="43"/>
      <c r="J2" s="43"/>
      <c r="K2" s="45"/>
      <c r="L2" s="45"/>
      <c r="M2" s="45"/>
      <c r="N2" s="45"/>
      <c r="O2" s="45"/>
      <c r="P2" s="45"/>
      <c r="Q2" s="130"/>
      <c r="R2" s="131"/>
    </row>
    <row r="3" s="20" customFormat="1" ht="18.75" customHeight="1" spans="1:20">
      <c r="A3" s="46"/>
      <c r="B3" s="47"/>
      <c r="C3" s="47"/>
      <c r="D3" s="48"/>
      <c r="E3" s="49"/>
      <c r="F3" s="50"/>
      <c r="G3" s="50"/>
      <c r="H3" s="51"/>
      <c r="I3" s="51"/>
      <c r="J3" s="51"/>
      <c r="K3" s="115"/>
      <c r="L3" s="116"/>
      <c r="M3" s="50"/>
      <c r="N3" s="117"/>
      <c r="O3" s="115"/>
      <c r="P3" s="118" t="s">
        <v>2</v>
      </c>
      <c r="Q3" s="132"/>
      <c r="R3" s="40"/>
      <c r="S3" s="39"/>
      <c r="T3" s="40"/>
    </row>
    <row r="4" s="21" customFormat="1" ht="21.75" customHeight="1" spans="1:20">
      <c r="A4" s="52" t="s">
        <v>3</v>
      </c>
      <c r="B4" s="53" t="s">
        <v>34</v>
      </c>
      <c r="C4" s="53" t="s">
        <v>35</v>
      </c>
      <c r="D4" s="53" t="s">
        <v>36</v>
      </c>
      <c r="E4" s="53" t="s">
        <v>37</v>
      </c>
      <c r="F4" s="54" t="s">
        <v>38</v>
      </c>
      <c r="G4" s="55" t="s">
        <v>39</v>
      </c>
      <c r="H4" s="53" t="s">
        <v>40</v>
      </c>
      <c r="I4" s="53" t="s">
        <v>41</v>
      </c>
      <c r="J4" s="53" t="s">
        <v>42</v>
      </c>
      <c r="K4" s="54" t="s">
        <v>43</v>
      </c>
      <c r="L4" s="54" t="s">
        <v>7</v>
      </c>
      <c r="M4" s="54" t="s">
        <v>8</v>
      </c>
      <c r="N4" s="58"/>
      <c r="O4" s="58"/>
      <c r="P4" s="58"/>
      <c r="Q4" s="55" t="s">
        <v>44</v>
      </c>
      <c r="R4" s="53" t="s">
        <v>9</v>
      </c>
      <c r="S4" s="133"/>
      <c r="T4" s="133"/>
    </row>
    <row r="5" s="21" customFormat="1" ht="27.95" customHeight="1" spans="1:20">
      <c r="A5" s="56"/>
      <c r="B5" s="57"/>
      <c r="C5" s="57"/>
      <c r="D5" s="57"/>
      <c r="E5" s="57"/>
      <c r="F5" s="58"/>
      <c r="G5" s="59"/>
      <c r="H5" s="57"/>
      <c r="I5" s="57"/>
      <c r="J5" s="57"/>
      <c r="K5" s="119"/>
      <c r="L5" s="120"/>
      <c r="M5" s="54" t="s">
        <v>10</v>
      </c>
      <c r="N5" s="54" t="s">
        <v>11</v>
      </c>
      <c r="O5" s="54" t="s">
        <v>12</v>
      </c>
      <c r="P5" s="54" t="s">
        <v>13</v>
      </c>
      <c r="Q5" s="59"/>
      <c r="R5" s="57"/>
      <c r="S5" s="133"/>
      <c r="T5" s="133"/>
    </row>
    <row r="6" s="22" customFormat="1" ht="32" customHeight="1" spans="1:19">
      <c r="A6" s="60" t="s">
        <v>45</v>
      </c>
      <c r="B6" s="60" t="s">
        <v>46</v>
      </c>
      <c r="C6" s="60" t="s">
        <v>47</v>
      </c>
      <c r="D6" s="60" t="s">
        <v>48</v>
      </c>
      <c r="E6" s="60" t="s">
        <v>49</v>
      </c>
      <c r="F6" s="60" t="s">
        <v>50</v>
      </c>
      <c r="G6" s="60"/>
      <c r="H6" s="60" t="s">
        <v>51</v>
      </c>
      <c r="I6" s="60" t="s">
        <v>52</v>
      </c>
      <c r="J6" s="60" t="s">
        <v>53</v>
      </c>
      <c r="K6" s="60" t="s">
        <v>54</v>
      </c>
      <c r="L6" s="60" t="s">
        <v>55</v>
      </c>
      <c r="M6" s="60" t="s">
        <v>56</v>
      </c>
      <c r="N6" s="60" t="s">
        <v>57</v>
      </c>
      <c r="O6" s="60" t="s">
        <v>58</v>
      </c>
      <c r="P6" s="60" t="s">
        <v>59</v>
      </c>
      <c r="Q6" s="60" t="s">
        <v>60</v>
      </c>
      <c r="R6" s="60" t="s">
        <v>61</v>
      </c>
      <c r="S6" s="134"/>
    </row>
    <row r="7" s="23" customFormat="1" ht="43" customHeight="1" spans="1:19">
      <c r="A7" s="61" t="s">
        <v>62</v>
      </c>
      <c r="B7" s="62"/>
      <c r="C7" s="62"/>
      <c r="D7" s="62"/>
      <c r="E7" s="63"/>
      <c r="F7" s="64">
        <f>F8+F9+F35+F51+F52+F53</f>
        <v>3780577.362064</v>
      </c>
      <c r="G7" s="65"/>
      <c r="H7" s="65"/>
      <c r="I7" s="65"/>
      <c r="J7" s="65"/>
      <c r="K7" s="65"/>
      <c r="L7" s="64">
        <f>L9+L35+L53</f>
        <v>141555.755</v>
      </c>
      <c r="M7" s="64">
        <f t="shared" ref="M7:P7" si="0">M8+M9+M35+M51+M52+M53</f>
        <v>237541.690316</v>
      </c>
      <c r="N7" s="64">
        <f t="shared" si="0"/>
        <v>90757.432231</v>
      </c>
      <c r="O7" s="64">
        <f t="shared" si="0"/>
        <v>145584.258085</v>
      </c>
      <c r="P7" s="64">
        <f t="shared" si="0"/>
        <v>1200</v>
      </c>
      <c r="Q7" s="65"/>
      <c r="R7" s="65"/>
      <c r="S7" s="135"/>
    </row>
    <row r="8" s="24" customFormat="1" ht="123" customHeight="1" spans="1:19">
      <c r="A8" s="66" t="s">
        <v>63</v>
      </c>
      <c r="B8" s="67" t="s">
        <v>64</v>
      </c>
      <c r="C8" s="68"/>
      <c r="D8" s="68"/>
      <c r="E8" s="69" t="s">
        <v>65</v>
      </c>
      <c r="F8" s="70">
        <v>1276322.462064</v>
      </c>
      <c r="G8" s="71" t="s">
        <v>19</v>
      </c>
      <c r="H8" s="71" t="s">
        <v>19</v>
      </c>
      <c r="I8" s="71" t="s">
        <v>19</v>
      </c>
      <c r="J8" s="71" t="s">
        <v>19</v>
      </c>
      <c r="K8" s="71" t="s">
        <v>19</v>
      </c>
      <c r="L8" s="71" t="s">
        <v>19</v>
      </c>
      <c r="M8" s="70">
        <v>111411.933316</v>
      </c>
      <c r="N8" s="70">
        <v>74600.432231</v>
      </c>
      <c r="O8" s="70">
        <v>36811.501085</v>
      </c>
      <c r="P8" s="70">
        <v>0</v>
      </c>
      <c r="Q8" s="68"/>
      <c r="R8" s="68"/>
      <c r="S8" s="136"/>
    </row>
    <row r="9" s="25" customFormat="1" ht="45" customHeight="1" spans="1:20">
      <c r="A9" s="67" t="s">
        <v>66</v>
      </c>
      <c r="B9" s="67" t="s">
        <v>67</v>
      </c>
      <c r="C9" s="72"/>
      <c r="D9" s="72"/>
      <c r="E9" s="72"/>
      <c r="F9" s="70">
        <f>SUM(F10:F34)</f>
        <v>476556.01</v>
      </c>
      <c r="G9" s="71" t="s">
        <v>19</v>
      </c>
      <c r="H9" s="71" t="s">
        <v>19</v>
      </c>
      <c r="I9" s="71" t="s">
        <v>19</v>
      </c>
      <c r="J9" s="71" t="s">
        <v>19</v>
      </c>
      <c r="K9" s="70">
        <f t="shared" ref="K9:P9" si="1">SUM(K10:K34)</f>
        <v>206199.165</v>
      </c>
      <c r="L9" s="70">
        <f t="shared" si="1"/>
        <v>106976.065</v>
      </c>
      <c r="M9" s="70">
        <f t="shared" si="1"/>
        <v>89450.067</v>
      </c>
      <c r="N9" s="70">
        <f t="shared" si="1"/>
        <v>6157</v>
      </c>
      <c r="O9" s="70">
        <f t="shared" si="1"/>
        <v>83293.067</v>
      </c>
      <c r="P9" s="70">
        <f t="shared" si="1"/>
        <v>0</v>
      </c>
      <c r="Q9" s="137"/>
      <c r="R9" s="138"/>
      <c r="S9" s="139"/>
      <c r="T9" s="139"/>
    </row>
    <row r="10" s="26" customFormat="1" ht="102" customHeight="1" spans="1:20">
      <c r="A10" s="73" t="s">
        <v>45</v>
      </c>
      <c r="B10" s="74" t="s">
        <v>68</v>
      </c>
      <c r="C10" s="75" t="s">
        <v>23</v>
      </c>
      <c r="D10" s="76" t="s">
        <v>69</v>
      </c>
      <c r="E10" s="77" t="s">
        <v>70</v>
      </c>
      <c r="F10" s="78">
        <v>3526.18</v>
      </c>
      <c r="G10" s="78" t="s">
        <v>71</v>
      </c>
      <c r="H10" s="79" t="s">
        <v>72</v>
      </c>
      <c r="I10" s="79" t="s">
        <v>73</v>
      </c>
      <c r="J10" s="93" t="s">
        <v>74</v>
      </c>
      <c r="K10" s="121">
        <v>1200</v>
      </c>
      <c r="L10" s="121">
        <v>2000</v>
      </c>
      <c r="M10" s="122">
        <f>L10*0.85</f>
        <v>1700</v>
      </c>
      <c r="N10" s="122">
        <v>0</v>
      </c>
      <c r="O10" s="122">
        <v>1700</v>
      </c>
      <c r="P10" s="123">
        <v>0</v>
      </c>
      <c r="Q10" s="85" t="s">
        <v>75</v>
      </c>
      <c r="R10" s="87"/>
      <c r="S10" s="140"/>
      <c r="T10" s="141"/>
    </row>
    <row r="11" s="26" customFormat="1" ht="107" customHeight="1" spans="1:20">
      <c r="A11" s="73" t="s">
        <v>46</v>
      </c>
      <c r="B11" s="74" t="s">
        <v>76</v>
      </c>
      <c r="C11" s="75" t="s">
        <v>23</v>
      </c>
      <c r="D11" s="76" t="s">
        <v>69</v>
      </c>
      <c r="E11" s="77" t="s">
        <v>77</v>
      </c>
      <c r="F11" s="78">
        <v>2100</v>
      </c>
      <c r="G11" s="78" t="s">
        <v>71</v>
      </c>
      <c r="H11" s="79" t="s">
        <v>72</v>
      </c>
      <c r="I11" s="79" t="s">
        <v>73</v>
      </c>
      <c r="J11" s="93" t="s">
        <v>78</v>
      </c>
      <c r="K11" s="121">
        <v>650</v>
      </c>
      <c r="L11" s="121">
        <v>1200</v>
      </c>
      <c r="M11" s="122">
        <v>1000</v>
      </c>
      <c r="N11" s="122">
        <v>0</v>
      </c>
      <c r="O11" s="122">
        <v>1000</v>
      </c>
      <c r="P11" s="123">
        <v>0</v>
      </c>
      <c r="Q11" s="85" t="s">
        <v>75</v>
      </c>
      <c r="R11" s="87"/>
      <c r="S11" s="142"/>
      <c r="T11" s="141"/>
    </row>
    <row r="12" s="26" customFormat="1" ht="76" customHeight="1" spans="1:20">
      <c r="A12" s="73" t="s">
        <v>47</v>
      </c>
      <c r="B12" s="80" t="s">
        <v>79</v>
      </c>
      <c r="C12" s="75" t="s">
        <v>23</v>
      </c>
      <c r="D12" s="76" t="s">
        <v>69</v>
      </c>
      <c r="E12" s="81" t="s">
        <v>80</v>
      </c>
      <c r="F12" s="78">
        <v>2200</v>
      </c>
      <c r="G12" s="78" t="s">
        <v>71</v>
      </c>
      <c r="H12" s="79" t="s">
        <v>72</v>
      </c>
      <c r="I12" s="79" t="s">
        <v>73</v>
      </c>
      <c r="J12" s="124" t="s">
        <v>81</v>
      </c>
      <c r="K12" s="121">
        <v>800</v>
      </c>
      <c r="L12" s="121">
        <v>1000</v>
      </c>
      <c r="M12" s="122">
        <v>900</v>
      </c>
      <c r="N12" s="122">
        <v>0</v>
      </c>
      <c r="O12" s="122">
        <v>900</v>
      </c>
      <c r="P12" s="123">
        <v>0</v>
      </c>
      <c r="Q12" s="85" t="s">
        <v>75</v>
      </c>
      <c r="R12" s="87"/>
      <c r="S12" s="140"/>
      <c r="T12" s="141"/>
    </row>
    <row r="13" s="26" customFormat="1" ht="155" customHeight="1" spans="1:20">
      <c r="A13" s="73" t="s">
        <v>48</v>
      </c>
      <c r="B13" s="82" t="s">
        <v>82</v>
      </c>
      <c r="C13" s="83" t="s">
        <v>23</v>
      </c>
      <c r="D13" s="83" t="s">
        <v>83</v>
      </c>
      <c r="E13" s="84" t="s">
        <v>84</v>
      </c>
      <c r="F13" s="85">
        <v>29379.31</v>
      </c>
      <c r="G13" s="78" t="s">
        <v>71</v>
      </c>
      <c r="H13" s="83" t="s">
        <v>85</v>
      </c>
      <c r="I13" s="83" t="s">
        <v>73</v>
      </c>
      <c r="J13" s="83" t="s">
        <v>86</v>
      </c>
      <c r="K13" s="85">
        <v>19400</v>
      </c>
      <c r="L13" s="85">
        <v>5100</v>
      </c>
      <c r="M13" s="125">
        <v>3400</v>
      </c>
      <c r="N13" s="125">
        <v>0</v>
      </c>
      <c r="O13" s="125">
        <v>3400</v>
      </c>
      <c r="P13" s="125">
        <v>0</v>
      </c>
      <c r="Q13" s="85" t="s">
        <v>75</v>
      </c>
      <c r="R13" s="87"/>
      <c r="S13" s="140"/>
      <c r="T13" s="141"/>
    </row>
    <row r="14" s="26" customFormat="1" ht="84" customHeight="1" spans="1:20">
      <c r="A14" s="73" t="s">
        <v>49</v>
      </c>
      <c r="B14" s="82" t="s">
        <v>87</v>
      </c>
      <c r="C14" s="83" t="s">
        <v>23</v>
      </c>
      <c r="D14" s="83" t="s">
        <v>83</v>
      </c>
      <c r="E14" s="84" t="s">
        <v>88</v>
      </c>
      <c r="F14" s="85">
        <v>36852.52</v>
      </c>
      <c r="G14" s="78" t="s">
        <v>71</v>
      </c>
      <c r="H14" s="83" t="s">
        <v>85</v>
      </c>
      <c r="I14" s="83" t="s">
        <v>73</v>
      </c>
      <c r="J14" s="83" t="s">
        <v>89</v>
      </c>
      <c r="K14" s="85">
        <v>18000</v>
      </c>
      <c r="L14" s="85">
        <v>15000</v>
      </c>
      <c r="M14" s="125">
        <v>6700</v>
      </c>
      <c r="N14" s="125">
        <v>0</v>
      </c>
      <c r="O14" s="125">
        <v>6700</v>
      </c>
      <c r="P14" s="125">
        <v>0</v>
      </c>
      <c r="Q14" s="85" t="s">
        <v>75</v>
      </c>
      <c r="R14" s="87"/>
      <c r="S14" s="142"/>
      <c r="T14" s="141"/>
    </row>
    <row r="15" s="26" customFormat="1" ht="67" customHeight="1" spans="1:20">
      <c r="A15" s="73" t="s">
        <v>50</v>
      </c>
      <c r="B15" s="86" t="s">
        <v>90</v>
      </c>
      <c r="C15" s="87" t="s">
        <v>23</v>
      </c>
      <c r="D15" s="87" t="s">
        <v>91</v>
      </c>
      <c r="E15" s="81" t="s">
        <v>92</v>
      </c>
      <c r="F15" s="88">
        <v>9413.29</v>
      </c>
      <c r="G15" s="78" t="s">
        <v>71</v>
      </c>
      <c r="H15" s="88" t="s">
        <v>85</v>
      </c>
      <c r="I15" s="88" t="s">
        <v>73</v>
      </c>
      <c r="J15" s="88" t="s">
        <v>93</v>
      </c>
      <c r="K15" s="88">
        <v>5000</v>
      </c>
      <c r="L15" s="88">
        <v>3200</v>
      </c>
      <c r="M15" s="126">
        <v>3701</v>
      </c>
      <c r="N15" s="126">
        <v>0</v>
      </c>
      <c r="O15" s="126">
        <v>3701</v>
      </c>
      <c r="P15" s="126">
        <v>0</v>
      </c>
      <c r="Q15" s="88" t="s">
        <v>75</v>
      </c>
      <c r="R15" s="94"/>
      <c r="S15" s="143"/>
      <c r="T15" s="141"/>
    </row>
    <row r="16" s="26" customFormat="1" ht="69" customHeight="1" spans="1:20">
      <c r="A16" s="73" t="s">
        <v>51</v>
      </c>
      <c r="B16" s="82" t="s">
        <v>94</v>
      </c>
      <c r="C16" s="83" t="s">
        <v>23</v>
      </c>
      <c r="D16" s="83" t="s">
        <v>95</v>
      </c>
      <c r="E16" s="84" t="s">
        <v>96</v>
      </c>
      <c r="F16" s="85">
        <v>13002</v>
      </c>
      <c r="G16" s="78" t="s">
        <v>71</v>
      </c>
      <c r="H16" s="83" t="s">
        <v>97</v>
      </c>
      <c r="I16" s="83" t="s">
        <v>73</v>
      </c>
      <c r="J16" s="83" t="s">
        <v>98</v>
      </c>
      <c r="K16" s="85">
        <v>6450</v>
      </c>
      <c r="L16" s="85">
        <v>5300</v>
      </c>
      <c r="M16" s="125">
        <v>4300</v>
      </c>
      <c r="N16" s="125">
        <v>0</v>
      </c>
      <c r="O16" s="125">
        <v>4300</v>
      </c>
      <c r="P16" s="125">
        <v>0</v>
      </c>
      <c r="Q16" s="85" t="s">
        <v>75</v>
      </c>
      <c r="R16" s="83"/>
      <c r="S16" s="140"/>
      <c r="T16" s="141"/>
    </row>
    <row r="17" s="26" customFormat="1" ht="88" customHeight="1" spans="1:20">
      <c r="A17" s="73" t="s">
        <v>52</v>
      </c>
      <c r="B17" s="89" t="s">
        <v>99</v>
      </c>
      <c r="C17" s="90" t="s">
        <v>23</v>
      </c>
      <c r="D17" s="91" t="s">
        <v>100</v>
      </c>
      <c r="E17" s="92" t="s">
        <v>101</v>
      </c>
      <c r="F17" s="93">
        <v>7915.9</v>
      </c>
      <c r="G17" s="78" t="s">
        <v>71</v>
      </c>
      <c r="H17" s="93" t="s">
        <v>72</v>
      </c>
      <c r="I17" s="90" t="s">
        <v>73</v>
      </c>
      <c r="J17" s="93" t="s">
        <v>102</v>
      </c>
      <c r="K17" s="93">
        <v>600</v>
      </c>
      <c r="L17" s="93">
        <v>1500</v>
      </c>
      <c r="M17" s="127">
        <v>1000</v>
      </c>
      <c r="N17" s="123">
        <v>0</v>
      </c>
      <c r="O17" s="123">
        <v>1000</v>
      </c>
      <c r="P17" s="123">
        <v>0</v>
      </c>
      <c r="Q17" s="85" t="s">
        <v>75</v>
      </c>
      <c r="R17" s="94"/>
      <c r="S17" s="140"/>
      <c r="T17" s="141"/>
    </row>
    <row r="18" s="26" customFormat="1" ht="78" customHeight="1" spans="1:20">
      <c r="A18" s="73" t="s">
        <v>53</v>
      </c>
      <c r="B18" s="86" t="s">
        <v>103</v>
      </c>
      <c r="C18" s="87" t="s">
        <v>23</v>
      </c>
      <c r="D18" s="87" t="s">
        <v>100</v>
      </c>
      <c r="E18" s="94" t="s">
        <v>104</v>
      </c>
      <c r="F18" s="95">
        <v>46000</v>
      </c>
      <c r="G18" s="78" t="s">
        <v>71</v>
      </c>
      <c r="H18" s="95" t="s">
        <v>105</v>
      </c>
      <c r="I18" s="87" t="s">
        <v>73</v>
      </c>
      <c r="J18" s="87" t="s">
        <v>106</v>
      </c>
      <c r="K18" s="95">
        <v>34000</v>
      </c>
      <c r="L18" s="95">
        <v>4000</v>
      </c>
      <c r="M18" s="123">
        <v>3000</v>
      </c>
      <c r="N18" s="123">
        <v>0</v>
      </c>
      <c r="O18" s="123">
        <v>3000</v>
      </c>
      <c r="P18" s="123">
        <v>0</v>
      </c>
      <c r="Q18" s="95" t="s">
        <v>75</v>
      </c>
      <c r="R18" s="95"/>
      <c r="S18" s="140"/>
      <c r="T18" s="141"/>
    </row>
    <row r="19" s="26" customFormat="1" ht="149" customHeight="1" spans="1:20">
      <c r="A19" s="73" t="s">
        <v>54</v>
      </c>
      <c r="B19" s="75" t="s">
        <v>107</v>
      </c>
      <c r="C19" s="87" t="s">
        <v>23</v>
      </c>
      <c r="D19" s="75" t="s">
        <v>108</v>
      </c>
      <c r="E19" s="96" t="s">
        <v>109</v>
      </c>
      <c r="F19" s="97">
        <v>43657.32</v>
      </c>
      <c r="G19" s="78" t="s">
        <v>71</v>
      </c>
      <c r="H19" s="97" t="s">
        <v>72</v>
      </c>
      <c r="I19" s="83" t="s">
        <v>73</v>
      </c>
      <c r="J19" s="83" t="s">
        <v>110</v>
      </c>
      <c r="K19" s="88">
        <v>36000</v>
      </c>
      <c r="L19" s="85">
        <v>4000</v>
      </c>
      <c r="M19" s="125">
        <v>3200</v>
      </c>
      <c r="N19" s="125">
        <v>0</v>
      </c>
      <c r="O19" s="125">
        <v>3200</v>
      </c>
      <c r="P19" s="125">
        <v>0</v>
      </c>
      <c r="Q19" s="85" t="s">
        <v>75</v>
      </c>
      <c r="R19" s="95"/>
      <c r="S19" s="140"/>
      <c r="T19" s="141"/>
    </row>
    <row r="20" s="26" customFormat="1" ht="86" customHeight="1" spans="1:20">
      <c r="A20" s="73" t="s">
        <v>55</v>
      </c>
      <c r="B20" s="75" t="s">
        <v>111</v>
      </c>
      <c r="C20" s="87" t="s">
        <v>23</v>
      </c>
      <c r="D20" s="75" t="s">
        <v>108</v>
      </c>
      <c r="E20" s="96" t="s">
        <v>112</v>
      </c>
      <c r="F20" s="97">
        <v>2865.3</v>
      </c>
      <c r="G20" s="78" t="s">
        <v>71</v>
      </c>
      <c r="H20" s="83" t="s">
        <v>72</v>
      </c>
      <c r="I20" s="83" t="s">
        <v>73</v>
      </c>
      <c r="J20" s="83" t="s">
        <v>113</v>
      </c>
      <c r="K20" s="88">
        <v>2000</v>
      </c>
      <c r="L20" s="85">
        <v>600</v>
      </c>
      <c r="M20" s="125">
        <v>850</v>
      </c>
      <c r="N20" s="125">
        <v>0</v>
      </c>
      <c r="O20" s="125">
        <v>850</v>
      </c>
      <c r="P20" s="125">
        <v>0</v>
      </c>
      <c r="Q20" s="144" t="s">
        <v>75</v>
      </c>
      <c r="R20" s="95"/>
      <c r="S20" s="140"/>
      <c r="T20" s="141"/>
    </row>
    <row r="21" s="26" customFormat="1" ht="54" customHeight="1" spans="1:20">
      <c r="A21" s="73" t="s">
        <v>56</v>
      </c>
      <c r="B21" s="83" t="s">
        <v>114</v>
      </c>
      <c r="C21" s="83" t="s">
        <v>23</v>
      </c>
      <c r="D21" s="83" t="s">
        <v>115</v>
      </c>
      <c r="E21" s="84" t="s">
        <v>116</v>
      </c>
      <c r="F21" s="85">
        <v>7600</v>
      </c>
      <c r="G21" s="78" t="s">
        <v>71</v>
      </c>
      <c r="H21" s="83" t="s">
        <v>117</v>
      </c>
      <c r="I21" s="83" t="s">
        <v>73</v>
      </c>
      <c r="J21" s="83" t="s">
        <v>118</v>
      </c>
      <c r="K21" s="85">
        <v>7000</v>
      </c>
      <c r="L21" s="85">
        <v>500</v>
      </c>
      <c r="M21" s="125">
        <v>400</v>
      </c>
      <c r="N21" s="125">
        <v>0</v>
      </c>
      <c r="O21" s="125">
        <v>400</v>
      </c>
      <c r="P21" s="125">
        <v>0</v>
      </c>
      <c r="Q21" s="85" t="s">
        <v>75</v>
      </c>
      <c r="R21" s="95"/>
      <c r="S21" s="140"/>
      <c r="T21" s="141"/>
    </row>
    <row r="22" s="26" customFormat="1" ht="64" customHeight="1" spans="1:20">
      <c r="A22" s="73" t="s">
        <v>57</v>
      </c>
      <c r="B22" s="90" t="s">
        <v>119</v>
      </c>
      <c r="C22" s="98" t="s">
        <v>23</v>
      </c>
      <c r="D22" s="90" t="s">
        <v>120</v>
      </c>
      <c r="E22" s="92" t="s">
        <v>121</v>
      </c>
      <c r="F22" s="93">
        <v>12361.9</v>
      </c>
      <c r="G22" s="78" t="s">
        <v>71</v>
      </c>
      <c r="H22" s="93" t="s">
        <v>85</v>
      </c>
      <c r="I22" s="90" t="s">
        <v>73</v>
      </c>
      <c r="J22" s="93" t="s">
        <v>122</v>
      </c>
      <c r="K22" s="93">
        <v>5177</v>
      </c>
      <c r="L22" s="93">
        <v>5000</v>
      </c>
      <c r="M22" s="127">
        <v>4000</v>
      </c>
      <c r="N22" s="127">
        <v>0</v>
      </c>
      <c r="O22" s="127">
        <v>4000</v>
      </c>
      <c r="P22" s="127">
        <v>0</v>
      </c>
      <c r="Q22" s="83" t="s">
        <v>123</v>
      </c>
      <c r="R22" s="95"/>
      <c r="S22" s="140"/>
      <c r="T22" s="141"/>
    </row>
    <row r="23" s="26" customFormat="1" ht="90" customHeight="1" spans="1:20">
      <c r="A23" s="73" t="s">
        <v>58</v>
      </c>
      <c r="B23" s="90" t="s">
        <v>124</v>
      </c>
      <c r="C23" s="98" t="s">
        <v>23</v>
      </c>
      <c r="D23" s="90" t="s">
        <v>120</v>
      </c>
      <c r="E23" s="92" t="s">
        <v>125</v>
      </c>
      <c r="F23" s="93">
        <v>2899.18</v>
      </c>
      <c r="G23" s="78" t="s">
        <v>71</v>
      </c>
      <c r="H23" s="93" t="s">
        <v>72</v>
      </c>
      <c r="I23" s="90" t="s">
        <v>73</v>
      </c>
      <c r="J23" s="93" t="s">
        <v>126</v>
      </c>
      <c r="K23" s="93">
        <v>960</v>
      </c>
      <c r="L23" s="93">
        <v>1500</v>
      </c>
      <c r="M23" s="127">
        <v>600</v>
      </c>
      <c r="N23" s="127">
        <v>0</v>
      </c>
      <c r="O23" s="127">
        <v>600</v>
      </c>
      <c r="P23" s="126">
        <v>0</v>
      </c>
      <c r="Q23" s="83" t="s">
        <v>75</v>
      </c>
      <c r="R23" s="95"/>
      <c r="S23" s="142"/>
      <c r="T23" s="141"/>
    </row>
    <row r="24" s="26" customFormat="1" ht="55" customHeight="1" spans="1:19">
      <c r="A24" s="73" t="s">
        <v>59</v>
      </c>
      <c r="B24" s="90" t="s">
        <v>127</v>
      </c>
      <c r="C24" s="90" t="s">
        <v>23</v>
      </c>
      <c r="D24" s="90" t="s">
        <v>120</v>
      </c>
      <c r="E24" s="92" t="s">
        <v>128</v>
      </c>
      <c r="F24" s="93">
        <v>25587.78</v>
      </c>
      <c r="G24" s="78" t="s">
        <v>71</v>
      </c>
      <c r="H24" s="93" t="s">
        <v>129</v>
      </c>
      <c r="I24" s="90" t="s">
        <v>73</v>
      </c>
      <c r="J24" s="93" t="s">
        <v>130</v>
      </c>
      <c r="K24" s="93">
        <v>17987.78</v>
      </c>
      <c r="L24" s="93">
        <v>5000</v>
      </c>
      <c r="M24" s="127">
        <v>6200</v>
      </c>
      <c r="N24" s="127">
        <v>0</v>
      </c>
      <c r="O24" s="127">
        <v>6200</v>
      </c>
      <c r="P24" s="123">
        <v>0</v>
      </c>
      <c r="Q24" s="123" t="s">
        <v>131</v>
      </c>
      <c r="R24" s="95"/>
      <c r="S24" s="140"/>
    </row>
    <row r="25" s="27" customFormat="1" ht="61" customHeight="1" spans="1:246">
      <c r="A25" s="73" t="s">
        <v>60</v>
      </c>
      <c r="B25" s="83" t="s">
        <v>132</v>
      </c>
      <c r="C25" s="83" t="s">
        <v>23</v>
      </c>
      <c r="D25" s="83" t="s">
        <v>115</v>
      </c>
      <c r="E25" s="84" t="s">
        <v>133</v>
      </c>
      <c r="F25" s="99">
        <v>7500</v>
      </c>
      <c r="G25" s="78" t="s">
        <v>71</v>
      </c>
      <c r="H25" s="83" t="s">
        <v>129</v>
      </c>
      <c r="I25" s="128" t="s">
        <v>73</v>
      </c>
      <c r="J25" s="83" t="s">
        <v>134</v>
      </c>
      <c r="K25" s="125">
        <v>6600</v>
      </c>
      <c r="L25" s="125">
        <v>500</v>
      </c>
      <c r="M25" s="125">
        <v>1200</v>
      </c>
      <c r="N25" s="125">
        <v>0</v>
      </c>
      <c r="O25" s="125">
        <v>1200</v>
      </c>
      <c r="P25" s="125">
        <v>0</v>
      </c>
      <c r="Q25" s="145" t="s">
        <v>75</v>
      </c>
      <c r="R25" s="83"/>
      <c r="S25" s="143"/>
      <c r="T25" s="146"/>
      <c r="U25" s="146"/>
      <c r="V25" s="146"/>
      <c r="W25" s="142"/>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c r="CE25" s="146"/>
      <c r="CF25" s="146"/>
      <c r="CG25" s="146"/>
      <c r="CH25" s="146"/>
      <c r="CI25" s="146"/>
      <c r="CJ25" s="146"/>
      <c r="CK25" s="146"/>
      <c r="CL25" s="146"/>
      <c r="CM25" s="146"/>
      <c r="CN25" s="146"/>
      <c r="CO25" s="146"/>
      <c r="CP25" s="146"/>
      <c r="CQ25" s="146"/>
      <c r="CR25" s="146"/>
      <c r="CS25" s="146"/>
      <c r="CT25" s="146"/>
      <c r="CU25" s="146"/>
      <c r="CV25" s="146"/>
      <c r="CW25" s="146"/>
      <c r="CX25" s="146"/>
      <c r="CY25" s="146"/>
      <c r="CZ25" s="146"/>
      <c r="DA25" s="146"/>
      <c r="DB25" s="146"/>
      <c r="DC25" s="146"/>
      <c r="DD25" s="146"/>
      <c r="DE25" s="146"/>
      <c r="DF25" s="146"/>
      <c r="DG25" s="146"/>
      <c r="DH25" s="146"/>
      <c r="DI25" s="146"/>
      <c r="DJ25" s="146"/>
      <c r="DK25" s="146"/>
      <c r="DL25" s="146"/>
      <c r="DM25" s="146"/>
      <c r="DN25" s="146"/>
      <c r="DO25" s="146"/>
      <c r="DP25" s="146"/>
      <c r="DQ25" s="146"/>
      <c r="DR25" s="146"/>
      <c r="DS25" s="146"/>
      <c r="DT25" s="146"/>
      <c r="DU25" s="146"/>
      <c r="DV25" s="146"/>
      <c r="DW25" s="146"/>
      <c r="DX25" s="146"/>
      <c r="DY25" s="146"/>
      <c r="DZ25" s="146"/>
      <c r="EA25" s="146"/>
      <c r="EB25" s="146"/>
      <c r="EC25" s="146"/>
      <c r="ED25" s="146"/>
      <c r="EE25" s="146"/>
      <c r="EF25" s="146"/>
      <c r="EG25" s="146"/>
      <c r="EH25" s="146"/>
      <c r="EI25" s="146"/>
      <c r="EJ25" s="146"/>
      <c r="EK25" s="146"/>
      <c r="EL25" s="146"/>
      <c r="EM25" s="146"/>
      <c r="EN25" s="146"/>
      <c r="EO25" s="146"/>
      <c r="EP25" s="146"/>
      <c r="EQ25" s="146"/>
      <c r="ER25" s="146"/>
      <c r="ES25" s="146"/>
      <c r="ET25" s="146"/>
      <c r="EU25" s="146"/>
      <c r="EV25" s="146"/>
      <c r="EW25" s="146"/>
      <c r="EX25" s="146"/>
      <c r="EY25" s="146"/>
      <c r="EZ25" s="146"/>
      <c r="FA25" s="146"/>
      <c r="FB25" s="146"/>
      <c r="FC25" s="146"/>
      <c r="FD25" s="146"/>
      <c r="FE25" s="146"/>
      <c r="FF25" s="146"/>
      <c r="FG25" s="146"/>
      <c r="FH25" s="146"/>
      <c r="FI25" s="146"/>
      <c r="FJ25" s="146"/>
      <c r="FK25" s="146"/>
      <c r="FL25" s="146"/>
      <c r="FM25" s="146"/>
      <c r="FN25" s="146"/>
      <c r="FO25" s="146"/>
      <c r="FP25" s="146"/>
      <c r="FQ25" s="146"/>
      <c r="FR25" s="146"/>
      <c r="FS25" s="146"/>
      <c r="FT25" s="146"/>
      <c r="FU25" s="146"/>
      <c r="FV25" s="146"/>
      <c r="FW25" s="146"/>
      <c r="FX25" s="146"/>
      <c r="FY25" s="146"/>
      <c r="FZ25" s="146"/>
      <c r="GA25" s="146"/>
      <c r="GB25" s="146"/>
      <c r="GC25" s="146"/>
      <c r="GD25" s="146"/>
      <c r="GE25" s="146"/>
      <c r="GF25" s="146"/>
      <c r="GG25" s="146"/>
      <c r="GH25" s="146"/>
      <c r="GI25" s="146"/>
      <c r="GJ25" s="146"/>
      <c r="GK25" s="146"/>
      <c r="GL25" s="146"/>
      <c r="GM25" s="146"/>
      <c r="GN25" s="146"/>
      <c r="GO25" s="146"/>
      <c r="GP25" s="146"/>
      <c r="GQ25" s="146"/>
      <c r="GR25" s="146"/>
      <c r="GS25" s="146"/>
      <c r="GT25" s="146"/>
      <c r="GU25" s="146"/>
      <c r="GV25" s="146"/>
      <c r="GW25" s="146"/>
      <c r="GX25" s="146"/>
      <c r="GY25" s="146"/>
      <c r="GZ25" s="146"/>
      <c r="HA25" s="146"/>
      <c r="HB25" s="146"/>
      <c r="HC25" s="146"/>
      <c r="HD25" s="146"/>
      <c r="HE25" s="146"/>
      <c r="HF25" s="146"/>
      <c r="HG25" s="146"/>
      <c r="HH25" s="146"/>
      <c r="HI25" s="146"/>
      <c r="HJ25" s="146"/>
      <c r="HK25" s="146"/>
      <c r="HL25" s="146"/>
      <c r="HM25" s="146"/>
      <c r="HN25" s="146"/>
      <c r="HO25" s="146"/>
      <c r="HP25" s="146"/>
      <c r="HQ25" s="146"/>
      <c r="HR25" s="146"/>
      <c r="HS25" s="146"/>
      <c r="HT25" s="146"/>
      <c r="HU25" s="146"/>
      <c r="HV25" s="146"/>
      <c r="HW25" s="146"/>
      <c r="HX25" s="146"/>
      <c r="HY25" s="146"/>
      <c r="HZ25" s="146"/>
      <c r="IA25" s="146"/>
      <c r="IB25" s="146"/>
      <c r="IC25" s="146"/>
      <c r="ID25" s="146"/>
      <c r="IE25" s="146"/>
      <c r="IF25" s="146"/>
      <c r="IG25" s="146"/>
      <c r="IH25" s="146"/>
      <c r="II25" s="146"/>
      <c r="IJ25" s="146"/>
      <c r="IK25" s="146"/>
      <c r="IL25" s="146"/>
    </row>
    <row r="26" s="27" customFormat="1" ht="61" customHeight="1" spans="1:246">
      <c r="A26" s="73" t="s">
        <v>61</v>
      </c>
      <c r="B26" s="83" t="s">
        <v>135</v>
      </c>
      <c r="C26" s="83" t="s">
        <v>23</v>
      </c>
      <c r="D26" s="83" t="s">
        <v>69</v>
      </c>
      <c r="E26" s="84" t="s">
        <v>136</v>
      </c>
      <c r="F26" s="99">
        <v>1567.78</v>
      </c>
      <c r="G26" s="78" t="s">
        <v>71</v>
      </c>
      <c r="H26" s="83" t="s">
        <v>72</v>
      </c>
      <c r="I26" s="128" t="s">
        <v>73</v>
      </c>
      <c r="J26" s="83" t="s">
        <v>137</v>
      </c>
      <c r="K26" s="125">
        <v>550</v>
      </c>
      <c r="L26" s="125">
        <v>1000</v>
      </c>
      <c r="M26" s="125">
        <v>916.002</v>
      </c>
      <c r="N26" s="125">
        <v>0</v>
      </c>
      <c r="O26" s="125">
        <v>916.002</v>
      </c>
      <c r="P26" s="125">
        <v>0</v>
      </c>
      <c r="Q26" s="145" t="s">
        <v>123</v>
      </c>
      <c r="R26" s="83"/>
      <c r="S26" s="143"/>
      <c r="T26" s="146"/>
      <c r="U26" s="146"/>
      <c r="V26" s="146"/>
      <c r="W26" s="142"/>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6"/>
      <c r="CO26" s="146"/>
      <c r="CP26" s="146"/>
      <c r="CQ26" s="146"/>
      <c r="CR26" s="146"/>
      <c r="CS26" s="146"/>
      <c r="CT26" s="146"/>
      <c r="CU26" s="146"/>
      <c r="CV26" s="146"/>
      <c r="CW26" s="146"/>
      <c r="CX26" s="146"/>
      <c r="CY26" s="146"/>
      <c r="CZ26" s="146"/>
      <c r="DA26" s="146"/>
      <c r="DB26" s="146"/>
      <c r="DC26" s="146"/>
      <c r="DD26" s="146"/>
      <c r="DE26" s="146"/>
      <c r="DF26" s="146"/>
      <c r="DG26" s="146"/>
      <c r="DH26" s="146"/>
      <c r="DI26" s="146"/>
      <c r="DJ26" s="146"/>
      <c r="DK26" s="146"/>
      <c r="DL26" s="146"/>
      <c r="DM26" s="146"/>
      <c r="DN26" s="146"/>
      <c r="DO26" s="146"/>
      <c r="DP26" s="146"/>
      <c r="DQ26" s="146"/>
      <c r="DR26" s="146"/>
      <c r="DS26" s="146"/>
      <c r="DT26" s="146"/>
      <c r="DU26" s="146"/>
      <c r="DV26" s="146"/>
      <c r="DW26" s="146"/>
      <c r="DX26" s="146"/>
      <c r="DY26" s="146"/>
      <c r="DZ26" s="146"/>
      <c r="EA26" s="146"/>
      <c r="EB26" s="146"/>
      <c r="EC26" s="146"/>
      <c r="ED26" s="146"/>
      <c r="EE26" s="146"/>
      <c r="EF26" s="146"/>
      <c r="EG26" s="146"/>
      <c r="EH26" s="146"/>
      <c r="EI26" s="146"/>
      <c r="EJ26" s="146"/>
      <c r="EK26" s="146"/>
      <c r="EL26" s="146"/>
      <c r="EM26" s="146"/>
      <c r="EN26" s="146"/>
      <c r="EO26" s="146"/>
      <c r="EP26" s="146"/>
      <c r="EQ26" s="146"/>
      <c r="ER26" s="146"/>
      <c r="ES26" s="146"/>
      <c r="ET26" s="146"/>
      <c r="EU26" s="146"/>
      <c r="EV26" s="146"/>
      <c r="EW26" s="146"/>
      <c r="EX26" s="146"/>
      <c r="EY26" s="146"/>
      <c r="EZ26" s="146"/>
      <c r="FA26" s="146"/>
      <c r="FB26" s="146"/>
      <c r="FC26" s="146"/>
      <c r="FD26" s="146"/>
      <c r="FE26" s="146"/>
      <c r="FF26" s="146"/>
      <c r="FG26" s="146"/>
      <c r="FH26" s="146"/>
      <c r="FI26" s="146"/>
      <c r="FJ26" s="146"/>
      <c r="FK26" s="146"/>
      <c r="FL26" s="146"/>
      <c r="FM26" s="146"/>
      <c r="FN26" s="146"/>
      <c r="FO26" s="146"/>
      <c r="FP26" s="146"/>
      <c r="FQ26" s="146"/>
      <c r="FR26" s="146"/>
      <c r="FS26" s="146"/>
      <c r="FT26" s="146"/>
      <c r="FU26" s="146"/>
      <c r="FV26" s="146"/>
      <c r="FW26" s="146"/>
      <c r="FX26" s="146"/>
      <c r="FY26" s="146"/>
      <c r="FZ26" s="146"/>
      <c r="GA26" s="146"/>
      <c r="GB26" s="146"/>
      <c r="GC26" s="146"/>
      <c r="GD26" s="146"/>
      <c r="GE26" s="146"/>
      <c r="GF26" s="146"/>
      <c r="GG26" s="146"/>
      <c r="GH26" s="146"/>
      <c r="GI26" s="146"/>
      <c r="GJ26" s="146"/>
      <c r="GK26" s="146"/>
      <c r="GL26" s="146"/>
      <c r="GM26" s="146"/>
      <c r="GN26" s="146"/>
      <c r="GO26" s="146"/>
      <c r="GP26" s="146"/>
      <c r="GQ26" s="146"/>
      <c r="GR26" s="146"/>
      <c r="GS26" s="146"/>
      <c r="GT26" s="146"/>
      <c r="GU26" s="146"/>
      <c r="GV26" s="146"/>
      <c r="GW26" s="146"/>
      <c r="GX26" s="146"/>
      <c r="GY26" s="146"/>
      <c r="GZ26" s="146"/>
      <c r="HA26" s="146"/>
      <c r="HB26" s="146"/>
      <c r="HC26" s="146"/>
      <c r="HD26" s="146"/>
      <c r="HE26" s="146"/>
      <c r="HF26" s="146"/>
      <c r="HG26" s="146"/>
      <c r="HH26" s="146"/>
      <c r="HI26" s="146"/>
      <c r="HJ26" s="146"/>
      <c r="HK26" s="146"/>
      <c r="HL26" s="146"/>
      <c r="HM26" s="146"/>
      <c r="HN26" s="146"/>
      <c r="HO26" s="146"/>
      <c r="HP26" s="146"/>
      <c r="HQ26" s="146"/>
      <c r="HR26" s="146"/>
      <c r="HS26" s="146"/>
      <c r="HT26" s="146"/>
      <c r="HU26" s="146"/>
      <c r="HV26" s="146"/>
      <c r="HW26" s="146"/>
      <c r="HX26" s="146"/>
      <c r="HY26" s="146"/>
      <c r="HZ26" s="146"/>
      <c r="IA26" s="146"/>
      <c r="IB26" s="146"/>
      <c r="IC26" s="146"/>
      <c r="ID26" s="146"/>
      <c r="IE26" s="146"/>
      <c r="IF26" s="146"/>
      <c r="IG26" s="146"/>
      <c r="IH26" s="146"/>
      <c r="II26" s="146"/>
      <c r="IJ26" s="146"/>
      <c r="IK26" s="146"/>
      <c r="IL26" s="146"/>
    </row>
    <row r="27" s="27" customFormat="1" ht="78" customHeight="1" spans="1:246">
      <c r="A27" s="73" t="s">
        <v>138</v>
      </c>
      <c r="B27" s="83" t="s">
        <v>139</v>
      </c>
      <c r="C27" s="83" t="s">
        <v>23</v>
      </c>
      <c r="D27" s="83" t="s">
        <v>120</v>
      </c>
      <c r="E27" s="84" t="s">
        <v>140</v>
      </c>
      <c r="F27" s="99">
        <v>1700</v>
      </c>
      <c r="G27" s="78" t="s">
        <v>71</v>
      </c>
      <c r="H27" s="83" t="s">
        <v>72</v>
      </c>
      <c r="I27" s="128" t="s">
        <v>73</v>
      </c>
      <c r="J27" s="83" t="s">
        <v>141</v>
      </c>
      <c r="K27" s="125">
        <v>1300</v>
      </c>
      <c r="L27" s="125">
        <v>400</v>
      </c>
      <c r="M27" s="125">
        <v>1357</v>
      </c>
      <c r="N27" s="125">
        <v>1357</v>
      </c>
      <c r="O27" s="125">
        <v>0</v>
      </c>
      <c r="P27" s="125">
        <v>0</v>
      </c>
      <c r="Q27" s="145" t="s">
        <v>123</v>
      </c>
      <c r="R27" s="83"/>
      <c r="S27" s="143"/>
      <c r="T27" s="146"/>
      <c r="U27" s="146"/>
      <c r="V27" s="146"/>
      <c r="W27" s="142"/>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6"/>
      <c r="CO27" s="146"/>
      <c r="CP27" s="146"/>
      <c r="CQ27" s="146"/>
      <c r="CR27" s="146"/>
      <c r="CS27" s="146"/>
      <c r="CT27" s="146"/>
      <c r="CU27" s="146"/>
      <c r="CV27" s="146"/>
      <c r="CW27" s="146"/>
      <c r="CX27" s="146"/>
      <c r="CY27" s="146"/>
      <c r="CZ27" s="146"/>
      <c r="DA27" s="146"/>
      <c r="DB27" s="146"/>
      <c r="DC27" s="146"/>
      <c r="DD27" s="146"/>
      <c r="DE27" s="146"/>
      <c r="DF27" s="146"/>
      <c r="DG27" s="146"/>
      <c r="DH27" s="146"/>
      <c r="DI27" s="146"/>
      <c r="DJ27" s="146"/>
      <c r="DK27" s="146"/>
      <c r="DL27" s="146"/>
      <c r="DM27" s="146"/>
      <c r="DN27" s="146"/>
      <c r="DO27" s="146"/>
      <c r="DP27" s="146"/>
      <c r="DQ27" s="146"/>
      <c r="DR27" s="146"/>
      <c r="DS27" s="146"/>
      <c r="DT27" s="146"/>
      <c r="DU27" s="146"/>
      <c r="DV27" s="146"/>
      <c r="DW27" s="146"/>
      <c r="DX27" s="146"/>
      <c r="DY27" s="146"/>
      <c r="DZ27" s="146"/>
      <c r="EA27" s="146"/>
      <c r="EB27" s="146"/>
      <c r="EC27" s="146"/>
      <c r="ED27" s="146"/>
      <c r="EE27" s="146"/>
      <c r="EF27" s="146"/>
      <c r="EG27" s="146"/>
      <c r="EH27" s="146"/>
      <c r="EI27" s="146"/>
      <c r="EJ27" s="146"/>
      <c r="EK27" s="146"/>
      <c r="EL27" s="146"/>
      <c r="EM27" s="146"/>
      <c r="EN27" s="146"/>
      <c r="EO27" s="146"/>
      <c r="EP27" s="146"/>
      <c r="EQ27" s="146"/>
      <c r="ER27" s="146"/>
      <c r="ES27" s="146"/>
      <c r="ET27" s="146"/>
      <c r="EU27" s="146"/>
      <c r="EV27" s="146"/>
      <c r="EW27" s="146"/>
      <c r="EX27" s="146"/>
      <c r="EY27" s="146"/>
      <c r="EZ27" s="146"/>
      <c r="FA27" s="146"/>
      <c r="FB27" s="146"/>
      <c r="FC27" s="146"/>
      <c r="FD27" s="146"/>
      <c r="FE27" s="146"/>
      <c r="FF27" s="146"/>
      <c r="FG27" s="146"/>
      <c r="FH27" s="146"/>
      <c r="FI27" s="146"/>
      <c r="FJ27" s="146"/>
      <c r="FK27" s="146"/>
      <c r="FL27" s="146"/>
      <c r="FM27" s="146"/>
      <c r="FN27" s="146"/>
      <c r="FO27" s="146"/>
      <c r="FP27" s="146"/>
      <c r="FQ27" s="146"/>
      <c r="FR27" s="146"/>
      <c r="FS27" s="146"/>
      <c r="FT27" s="146"/>
      <c r="FU27" s="146"/>
      <c r="FV27" s="146"/>
      <c r="FW27" s="146"/>
      <c r="FX27" s="146"/>
      <c r="FY27" s="146"/>
      <c r="FZ27" s="146"/>
      <c r="GA27" s="146"/>
      <c r="GB27" s="146"/>
      <c r="GC27" s="146"/>
      <c r="GD27" s="146"/>
      <c r="GE27" s="146"/>
      <c r="GF27" s="146"/>
      <c r="GG27" s="146"/>
      <c r="GH27" s="146"/>
      <c r="GI27" s="146"/>
      <c r="GJ27" s="146"/>
      <c r="GK27" s="146"/>
      <c r="GL27" s="146"/>
      <c r="GM27" s="146"/>
      <c r="GN27" s="146"/>
      <c r="GO27" s="146"/>
      <c r="GP27" s="146"/>
      <c r="GQ27" s="146"/>
      <c r="GR27" s="146"/>
      <c r="GS27" s="146"/>
      <c r="GT27" s="146"/>
      <c r="GU27" s="146"/>
      <c r="GV27" s="146"/>
      <c r="GW27" s="146"/>
      <c r="GX27" s="146"/>
      <c r="GY27" s="146"/>
      <c r="GZ27" s="146"/>
      <c r="HA27" s="146"/>
      <c r="HB27" s="146"/>
      <c r="HC27" s="146"/>
      <c r="HD27" s="146"/>
      <c r="HE27" s="146"/>
      <c r="HF27" s="146"/>
      <c r="HG27" s="146"/>
      <c r="HH27" s="146"/>
      <c r="HI27" s="146"/>
      <c r="HJ27" s="146"/>
      <c r="HK27" s="146"/>
      <c r="HL27" s="146"/>
      <c r="HM27" s="146"/>
      <c r="HN27" s="146"/>
      <c r="HO27" s="146"/>
      <c r="HP27" s="146"/>
      <c r="HQ27" s="146"/>
      <c r="HR27" s="146"/>
      <c r="HS27" s="146"/>
      <c r="HT27" s="146"/>
      <c r="HU27" s="146"/>
      <c r="HV27" s="146"/>
      <c r="HW27" s="146"/>
      <c r="HX27" s="146"/>
      <c r="HY27" s="146"/>
      <c r="HZ27" s="146"/>
      <c r="IA27" s="146"/>
      <c r="IB27" s="146"/>
      <c r="IC27" s="146"/>
      <c r="ID27" s="146"/>
      <c r="IE27" s="146"/>
      <c r="IF27" s="146"/>
      <c r="IG27" s="146"/>
      <c r="IH27" s="146"/>
      <c r="II27" s="146"/>
      <c r="IJ27" s="146"/>
      <c r="IK27" s="146"/>
      <c r="IL27" s="146"/>
    </row>
    <row r="28" s="28" customFormat="1" ht="116" customHeight="1" spans="1:20">
      <c r="A28" s="73" t="s">
        <v>142</v>
      </c>
      <c r="B28" s="83" t="s">
        <v>143</v>
      </c>
      <c r="C28" s="84" t="s">
        <v>23</v>
      </c>
      <c r="D28" s="84" t="s">
        <v>120</v>
      </c>
      <c r="E28" s="100" t="s">
        <v>144</v>
      </c>
      <c r="F28" s="99">
        <v>3828.34</v>
      </c>
      <c r="G28" s="78" t="s">
        <v>71</v>
      </c>
      <c r="H28" s="99" t="s">
        <v>72</v>
      </c>
      <c r="I28" s="99" t="s">
        <v>73</v>
      </c>
      <c r="J28" s="129" t="s">
        <v>145</v>
      </c>
      <c r="K28" s="99">
        <v>100</v>
      </c>
      <c r="L28" s="99">
        <v>2400</v>
      </c>
      <c r="M28" s="99">
        <v>2100</v>
      </c>
      <c r="N28" s="99">
        <v>0</v>
      </c>
      <c r="O28" s="99">
        <v>2100</v>
      </c>
      <c r="P28" s="99">
        <v>0</v>
      </c>
      <c r="Q28" s="99" t="s">
        <v>75</v>
      </c>
      <c r="R28" s="99"/>
      <c r="S28" s="147"/>
      <c r="T28" s="148"/>
    </row>
    <row r="29" s="26" customFormat="1" ht="103" customHeight="1" spans="1:19">
      <c r="A29" s="73" t="s">
        <v>146</v>
      </c>
      <c r="B29" s="90" t="s">
        <v>147</v>
      </c>
      <c r="C29" s="90" t="s">
        <v>25</v>
      </c>
      <c r="D29" s="90" t="s">
        <v>148</v>
      </c>
      <c r="E29" s="92" t="s">
        <v>149</v>
      </c>
      <c r="F29" s="93">
        <v>178973.23</v>
      </c>
      <c r="G29" s="78" t="s">
        <v>71</v>
      </c>
      <c r="H29" s="93" t="s">
        <v>105</v>
      </c>
      <c r="I29" s="90" t="s">
        <v>73</v>
      </c>
      <c r="J29" s="93" t="s">
        <v>150</v>
      </c>
      <c r="K29" s="93">
        <v>21230</v>
      </c>
      <c r="L29" s="93">
        <v>35000</v>
      </c>
      <c r="M29" s="127">
        <v>32000</v>
      </c>
      <c r="N29" s="127">
        <v>0</v>
      </c>
      <c r="O29" s="127">
        <v>32000</v>
      </c>
      <c r="P29" s="123">
        <v>0</v>
      </c>
      <c r="Q29" s="144" t="s">
        <v>151</v>
      </c>
      <c r="R29" s="95"/>
      <c r="S29" s="140"/>
    </row>
    <row r="30" s="26" customFormat="1" ht="82" customHeight="1" spans="1:19">
      <c r="A30" s="73" t="s">
        <v>152</v>
      </c>
      <c r="B30" s="90" t="s">
        <v>153</v>
      </c>
      <c r="C30" s="90" t="s">
        <v>25</v>
      </c>
      <c r="D30" s="90" t="s">
        <v>69</v>
      </c>
      <c r="E30" s="92" t="s">
        <v>154</v>
      </c>
      <c r="F30" s="93">
        <v>15948.78</v>
      </c>
      <c r="G30" s="78" t="s">
        <v>71</v>
      </c>
      <c r="H30" s="90" t="s">
        <v>72</v>
      </c>
      <c r="I30" s="90" t="s">
        <v>73</v>
      </c>
      <c r="J30" s="90" t="s">
        <v>155</v>
      </c>
      <c r="K30" s="126">
        <v>8000</v>
      </c>
      <c r="L30" s="95">
        <v>6000</v>
      </c>
      <c r="M30" s="127">
        <v>4800</v>
      </c>
      <c r="N30" s="127">
        <v>4800</v>
      </c>
      <c r="O30" s="127">
        <v>0</v>
      </c>
      <c r="P30" s="127">
        <v>0</v>
      </c>
      <c r="Q30" s="144" t="s">
        <v>156</v>
      </c>
      <c r="R30" s="90"/>
      <c r="S30" s="142"/>
    </row>
    <row r="31" s="29" customFormat="1" ht="53" customHeight="1" spans="1:246">
      <c r="A31" s="73" t="s">
        <v>157</v>
      </c>
      <c r="B31" s="87" t="s">
        <v>158</v>
      </c>
      <c r="C31" s="88" t="s">
        <v>25</v>
      </c>
      <c r="D31" s="88" t="s">
        <v>159</v>
      </c>
      <c r="E31" s="101" t="s">
        <v>160</v>
      </c>
      <c r="F31" s="93">
        <v>5499.62</v>
      </c>
      <c r="G31" s="78" t="s">
        <v>71</v>
      </c>
      <c r="H31" s="91" t="s">
        <v>85</v>
      </c>
      <c r="I31" s="91" t="s">
        <v>73</v>
      </c>
      <c r="J31" s="91" t="s">
        <v>161</v>
      </c>
      <c r="K31" s="126">
        <v>5224.62</v>
      </c>
      <c r="L31" s="95">
        <v>275</v>
      </c>
      <c r="M31" s="126">
        <v>450</v>
      </c>
      <c r="N31" s="126">
        <v>0</v>
      </c>
      <c r="O31" s="126">
        <v>450</v>
      </c>
      <c r="P31" s="126">
        <v>0</v>
      </c>
      <c r="Q31" s="149" t="s">
        <v>156</v>
      </c>
      <c r="R31" s="95"/>
      <c r="S31" s="150"/>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row>
    <row r="32" s="26" customFormat="1" ht="60" customHeight="1" spans="1:19">
      <c r="A32" s="73" t="s">
        <v>162</v>
      </c>
      <c r="B32" s="87" t="s">
        <v>163</v>
      </c>
      <c r="C32" s="87" t="s">
        <v>25</v>
      </c>
      <c r="D32" s="87" t="s">
        <v>159</v>
      </c>
      <c r="E32" s="94" t="s">
        <v>164</v>
      </c>
      <c r="F32" s="93">
        <v>5562.55</v>
      </c>
      <c r="G32" s="78" t="s">
        <v>71</v>
      </c>
      <c r="H32" s="87" t="s">
        <v>85</v>
      </c>
      <c r="I32" s="87" t="s">
        <v>73</v>
      </c>
      <c r="J32" s="87" t="s">
        <v>165</v>
      </c>
      <c r="K32" s="126">
        <v>5287.55</v>
      </c>
      <c r="L32" s="95">
        <v>275</v>
      </c>
      <c r="M32" s="123">
        <v>450</v>
      </c>
      <c r="N32" s="123">
        <v>0</v>
      </c>
      <c r="O32" s="123">
        <v>450</v>
      </c>
      <c r="P32" s="123">
        <v>0</v>
      </c>
      <c r="Q32" s="144" t="s">
        <v>156</v>
      </c>
      <c r="R32" s="95"/>
      <c r="S32" s="142"/>
    </row>
    <row r="33" s="26" customFormat="1" ht="155" customHeight="1" spans="1:19">
      <c r="A33" s="73" t="s">
        <v>166</v>
      </c>
      <c r="B33" s="87" t="s">
        <v>167</v>
      </c>
      <c r="C33" s="87" t="s">
        <v>25</v>
      </c>
      <c r="D33" s="87" t="s">
        <v>168</v>
      </c>
      <c r="E33" s="94" t="s">
        <v>169</v>
      </c>
      <c r="F33" s="93">
        <v>1605.89</v>
      </c>
      <c r="G33" s="78" t="s">
        <v>71</v>
      </c>
      <c r="H33" s="87" t="s">
        <v>85</v>
      </c>
      <c r="I33" s="87" t="s">
        <v>73</v>
      </c>
      <c r="J33" s="87" t="s">
        <v>170</v>
      </c>
      <c r="K33" s="95">
        <v>682.215</v>
      </c>
      <c r="L33" s="95">
        <v>726.065</v>
      </c>
      <c r="M33" s="123">
        <v>726.065</v>
      </c>
      <c r="N33" s="123">
        <v>0</v>
      </c>
      <c r="O33" s="123">
        <v>726.065</v>
      </c>
      <c r="P33" s="123">
        <v>0</v>
      </c>
      <c r="Q33" s="144" t="s">
        <v>151</v>
      </c>
      <c r="R33" s="95"/>
      <c r="S33" s="142"/>
    </row>
    <row r="34" s="26" customFormat="1" ht="128" customHeight="1" spans="1:20">
      <c r="A34" s="73" t="s">
        <v>171</v>
      </c>
      <c r="B34" s="87" t="s">
        <v>172</v>
      </c>
      <c r="C34" s="87" t="s">
        <v>26</v>
      </c>
      <c r="D34" s="87" t="s">
        <v>120</v>
      </c>
      <c r="E34" s="94" t="s">
        <v>173</v>
      </c>
      <c r="F34" s="93">
        <v>9009.14</v>
      </c>
      <c r="G34" s="78" t="s">
        <v>71</v>
      </c>
      <c r="H34" s="87" t="s">
        <v>85</v>
      </c>
      <c r="I34" s="87" t="s">
        <v>73</v>
      </c>
      <c r="J34" s="87" t="s">
        <v>174</v>
      </c>
      <c r="K34" s="95">
        <v>2000</v>
      </c>
      <c r="L34" s="95">
        <v>5500</v>
      </c>
      <c r="M34" s="123">
        <v>4500</v>
      </c>
      <c r="N34" s="123">
        <v>0</v>
      </c>
      <c r="O34" s="123">
        <v>4500</v>
      </c>
      <c r="P34" s="123">
        <v>0</v>
      </c>
      <c r="Q34" s="95" t="s">
        <v>123</v>
      </c>
      <c r="R34" s="87"/>
      <c r="S34" s="142"/>
      <c r="T34" s="141"/>
    </row>
    <row r="35" s="30" customFormat="1" ht="45" customHeight="1" spans="1:20">
      <c r="A35" s="67" t="s">
        <v>175</v>
      </c>
      <c r="B35" s="67" t="s">
        <v>176</v>
      </c>
      <c r="C35" s="72"/>
      <c r="D35" s="72"/>
      <c r="E35" s="72"/>
      <c r="F35" s="102">
        <f>SUM(F36:F50)</f>
        <v>121158.57</v>
      </c>
      <c r="G35" s="71" t="s">
        <v>19</v>
      </c>
      <c r="H35" s="71" t="s">
        <v>19</v>
      </c>
      <c r="I35" s="71" t="s">
        <v>19</v>
      </c>
      <c r="J35" s="71" t="s">
        <v>19</v>
      </c>
      <c r="K35" s="102">
        <f t="shared" ref="K35:P35" si="2">SUM(K36:K50)</f>
        <v>0</v>
      </c>
      <c r="L35" s="102">
        <f t="shared" si="2"/>
        <v>34079.69</v>
      </c>
      <c r="M35" s="102">
        <f t="shared" si="2"/>
        <v>28179.69</v>
      </c>
      <c r="N35" s="102">
        <f t="shared" si="2"/>
        <v>1500</v>
      </c>
      <c r="O35" s="102">
        <f t="shared" si="2"/>
        <v>25479.69</v>
      </c>
      <c r="P35" s="102">
        <f t="shared" si="2"/>
        <v>1200</v>
      </c>
      <c r="Q35" s="151"/>
      <c r="R35" s="152"/>
      <c r="S35" s="153"/>
      <c r="T35" s="154"/>
    </row>
    <row r="36" s="28" customFormat="1" ht="76" customHeight="1" spans="1:20">
      <c r="A36" s="73" t="s">
        <v>45</v>
      </c>
      <c r="B36" s="103" t="s">
        <v>177</v>
      </c>
      <c r="C36" s="75" t="s">
        <v>23</v>
      </c>
      <c r="D36" s="76" t="s">
        <v>69</v>
      </c>
      <c r="E36" s="81" t="s">
        <v>178</v>
      </c>
      <c r="F36" s="78">
        <v>2620.13</v>
      </c>
      <c r="G36" s="104">
        <v>45687</v>
      </c>
      <c r="H36" s="105" t="s">
        <v>179</v>
      </c>
      <c r="I36" s="128" t="s">
        <v>180</v>
      </c>
      <c r="J36" s="88" t="s">
        <v>19</v>
      </c>
      <c r="K36" s="95">
        <v>0</v>
      </c>
      <c r="L36" s="126">
        <v>2000</v>
      </c>
      <c r="M36" s="123">
        <v>1700</v>
      </c>
      <c r="N36" s="126">
        <v>0</v>
      </c>
      <c r="O36" s="126">
        <v>1700</v>
      </c>
      <c r="P36" s="123">
        <v>0</v>
      </c>
      <c r="Q36" s="155" t="s">
        <v>75</v>
      </c>
      <c r="R36" s="156"/>
      <c r="S36" s="147"/>
      <c r="T36" s="148"/>
    </row>
    <row r="37" s="28" customFormat="1" ht="60" customHeight="1" spans="1:20">
      <c r="A37" s="73" t="s">
        <v>46</v>
      </c>
      <c r="B37" s="103" t="s">
        <v>181</v>
      </c>
      <c r="C37" s="75" t="s">
        <v>23</v>
      </c>
      <c r="D37" s="76" t="s">
        <v>69</v>
      </c>
      <c r="E37" s="81" t="s">
        <v>182</v>
      </c>
      <c r="F37" s="78">
        <v>4300</v>
      </c>
      <c r="G37" s="104">
        <v>45931</v>
      </c>
      <c r="H37" s="105" t="s">
        <v>179</v>
      </c>
      <c r="I37" s="128" t="s">
        <v>180</v>
      </c>
      <c r="J37" s="88" t="s">
        <v>19</v>
      </c>
      <c r="K37" s="95">
        <v>0</v>
      </c>
      <c r="L37" s="126">
        <v>1500</v>
      </c>
      <c r="M37" s="123">
        <v>1250</v>
      </c>
      <c r="N37" s="126">
        <v>0</v>
      </c>
      <c r="O37" s="123">
        <v>1250</v>
      </c>
      <c r="P37" s="123">
        <v>0</v>
      </c>
      <c r="Q37" s="155" t="s">
        <v>75</v>
      </c>
      <c r="R37" s="156"/>
      <c r="S37" s="147"/>
      <c r="T37" s="148"/>
    </row>
    <row r="38" s="28" customFormat="1" ht="67" customHeight="1" spans="1:20">
      <c r="A38" s="73" t="s">
        <v>47</v>
      </c>
      <c r="B38" s="103" t="s">
        <v>183</v>
      </c>
      <c r="C38" s="75" t="s">
        <v>23</v>
      </c>
      <c r="D38" s="76" t="s">
        <v>69</v>
      </c>
      <c r="E38" s="81" t="s">
        <v>184</v>
      </c>
      <c r="F38" s="78">
        <v>4200</v>
      </c>
      <c r="G38" s="104">
        <v>45931</v>
      </c>
      <c r="H38" s="105" t="s">
        <v>179</v>
      </c>
      <c r="I38" s="128" t="s">
        <v>180</v>
      </c>
      <c r="J38" s="88" t="s">
        <v>19</v>
      </c>
      <c r="K38" s="95">
        <v>0</v>
      </c>
      <c r="L38" s="126">
        <v>1500</v>
      </c>
      <c r="M38" s="123">
        <v>1250</v>
      </c>
      <c r="N38" s="126">
        <v>0</v>
      </c>
      <c r="O38" s="123">
        <v>1250</v>
      </c>
      <c r="P38" s="123">
        <v>0</v>
      </c>
      <c r="Q38" s="155" t="s">
        <v>75</v>
      </c>
      <c r="R38" s="156"/>
      <c r="S38" s="147"/>
      <c r="T38" s="148"/>
    </row>
    <row r="39" s="28" customFormat="1" ht="106" customHeight="1" spans="1:20">
      <c r="A39" s="73" t="s">
        <v>48</v>
      </c>
      <c r="B39" s="103" t="s">
        <v>185</v>
      </c>
      <c r="C39" s="75" t="s">
        <v>23</v>
      </c>
      <c r="D39" s="76" t="s">
        <v>69</v>
      </c>
      <c r="E39" s="81" t="s">
        <v>186</v>
      </c>
      <c r="F39" s="78">
        <v>7200</v>
      </c>
      <c r="G39" s="104">
        <v>45931</v>
      </c>
      <c r="H39" s="105" t="s">
        <v>179</v>
      </c>
      <c r="I39" s="128" t="s">
        <v>180</v>
      </c>
      <c r="J39" s="88" t="s">
        <v>19</v>
      </c>
      <c r="K39" s="95">
        <v>0</v>
      </c>
      <c r="L39" s="126">
        <v>1000</v>
      </c>
      <c r="M39" s="123">
        <v>850</v>
      </c>
      <c r="N39" s="126">
        <v>0</v>
      </c>
      <c r="O39" s="123">
        <v>850</v>
      </c>
      <c r="P39" s="123">
        <v>0</v>
      </c>
      <c r="Q39" s="155" t="s">
        <v>75</v>
      </c>
      <c r="R39" s="156"/>
      <c r="S39" s="147"/>
      <c r="T39" s="148"/>
    </row>
    <row r="40" s="28" customFormat="1" ht="70" customHeight="1" spans="1:20">
      <c r="A40" s="73" t="s">
        <v>49</v>
      </c>
      <c r="B40" s="103" t="s">
        <v>187</v>
      </c>
      <c r="C40" s="75" t="s">
        <v>23</v>
      </c>
      <c r="D40" s="76" t="s">
        <v>69</v>
      </c>
      <c r="E40" s="81" t="s">
        <v>188</v>
      </c>
      <c r="F40" s="78">
        <v>20000</v>
      </c>
      <c r="G40" s="104">
        <v>45960</v>
      </c>
      <c r="H40" s="105" t="s">
        <v>189</v>
      </c>
      <c r="I40" s="128" t="s">
        <v>180</v>
      </c>
      <c r="J40" s="88" t="s">
        <v>19</v>
      </c>
      <c r="K40" s="95">
        <v>0</v>
      </c>
      <c r="L40" s="126">
        <v>6000</v>
      </c>
      <c r="M40" s="126">
        <v>5000</v>
      </c>
      <c r="N40" s="126">
        <v>0</v>
      </c>
      <c r="O40" s="126">
        <v>5000</v>
      </c>
      <c r="P40" s="126">
        <v>0</v>
      </c>
      <c r="Q40" s="155" t="s">
        <v>75</v>
      </c>
      <c r="R40" s="156"/>
      <c r="S40" s="147"/>
      <c r="T40" s="148"/>
    </row>
    <row r="41" s="28" customFormat="1" ht="236" customHeight="1" spans="1:20">
      <c r="A41" s="73" t="s">
        <v>50</v>
      </c>
      <c r="B41" s="83" t="s">
        <v>190</v>
      </c>
      <c r="C41" s="83" t="s">
        <v>23</v>
      </c>
      <c r="D41" s="83" t="s">
        <v>83</v>
      </c>
      <c r="E41" s="81" t="s">
        <v>191</v>
      </c>
      <c r="F41" s="106">
        <v>59202.05</v>
      </c>
      <c r="G41" s="104">
        <v>45687</v>
      </c>
      <c r="H41" s="105" t="s">
        <v>189</v>
      </c>
      <c r="I41" s="128" t="s">
        <v>180</v>
      </c>
      <c r="J41" s="93" t="s">
        <v>192</v>
      </c>
      <c r="K41" s="95">
        <v>0</v>
      </c>
      <c r="L41" s="126">
        <v>10000</v>
      </c>
      <c r="M41" s="126">
        <v>8000</v>
      </c>
      <c r="N41" s="126">
        <v>0</v>
      </c>
      <c r="O41" s="126">
        <v>8000</v>
      </c>
      <c r="P41" s="126">
        <v>0</v>
      </c>
      <c r="Q41" s="85" t="s">
        <v>75</v>
      </c>
      <c r="R41" s="83"/>
      <c r="S41" s="147"/>
      <c r="T41" s="148"/>
    </row>
    <row r="42" s="28" customFormat="1" ht="72" customHeight="1" spans="1:20">
      <c r="A42" s="73" t="s">
        <v>51</v>
      </c>
      <c r="B42" s="107" t="s">
        <v>193</v>
      </c>
      <c r="C42" s="107" t="s">
        <v>23</v>
      </c>
      <c r="D42" s="107" t="s">
        <v>108</v>
      </c>
      <c r="E42" s="108" t="s">
        <v>194</v>
      </c>
      <c r="F42" s="106">
        <v>2117.48</v>
      </c>
      <c r="G42" s="109">
        <v>45659</v>
      </c>
      <c r="H42" s="110" t="s">
        <v>179</v>
      </c>
      <c r="I42" s="93" t="s">
        <v>180</v>
      </c>
      <c r="J42" s="93" t="s">
        <v>195</v>
      </c>
      <c r="K42" s="95">
        <v>0</v>
      </c>
      <c r="L42" s="126">
        <v>1500</v>
      </c>
      <c r="M42" s="126">
        <v>1200</v>
      </c>
      <c r="N42" s="125">
        <v>0</v>
      </c>
      <c r="O42" s="126">
        <v>0</v>
      </c>
      <c r="P42" s="126">
        <v>1200</v>
      </c>
      <c r="Q42" s="144" t="s">
        <v>75</v>
      </c>
      <c r="R42" s="83"/>
      <c r="S42" s="147"/>
      <c r="T42" s="148"/>
    </row>
    <row r="43" s="28" customFormat="1" ht="66" customHeight="1" spans="1:20">
      <c r="A43" s="73" t="s">
        <v>52</v>
      </c>
      <c r="B43" s="111" t="s">
        <v>196</v>
      </c>
      <c r="C43" s="111" t="s">
        <v>23</v>
      </c>
      <c r="D43" s="111" t="s">
        <v>120</v>
      </c>
      <c r="E43" s="112" t="s">
        <v>197</v>
      </c>
      <c r="F43" s="106">
        <v>1281.94</v>
      </c>
      <c r="G43" s="109">
        <v>45659</v>
      </c>
      <c r="H43" s="113" t="s">
        <v>117</v>
      </c>
      <c r="I43" s="93" t="s">
        <v>180</v>
      </c>
      <c r="J43" s="93" t="s">
        <v>19</v>
      </c>
      <c r="K43" s="95">
        <v>0</v>
      </c>
      <c r="L43" s="127">
        <v>1000</v>
      </c>
      <c r="M43" s="127">
        <v>900</v>
      </c>
      <c r="N43" s="127">
        <f>M43</f>
        <v>900</v>
      </c>
      <c r="O43" s="127">
        <v>0</v>
      </c>
      <c r="P43" s="127">
        <v>0</v>
      </c>
      <c r="Q43" s="157" t="s">
        <v>123</v>
      </c>
      <c r="R43" s="87"/>
      <c r="S43" s="147"/>
      <c r="T43" s="148"/>
    </row>
    <row r="44" s="28" customFormat="1" ht="150" customHeight="1" spans="1:20">
      <c r="A44" s="73" t="s">
        <v>53</v>
      </c>
      <c r="B44" s="90" t="s">
        <v>198</v>
      </c>
      <c r="C44" s="90" t="s">
        <v>23</v>
      </c>
      <c r="D44" s="90" t="s">
        <v>120</v>
      </c>
      <c r="E44" s="92" t="s">
        <v>199</v>
      </c>
      <c r="F44" s="106">
        <v>1800</v>
      </c>
      <c r="G44" s="109">
        <v>45659</v>
      </c>
      <c r="H44" s="90" t="s">
        <v>117</v>
      </c>
      <c r="I44" s="93" t="s">
        <v>180</v>
      </c>
      <c r="J44" s="93" t="s">
        <v>19</v>
      </c>
      <c r="K44" s="95">
        <v>0</v>
      </c>
      <c r="L44" s="127">
        <v>1500</v>
      </c>
      <c r="M44" s="127">
        <v>1300</v>
      </c>
      <c r="N44" s="127">
        <v>0</v>
      </c>
      <c r="O44" s="127">
        <v>1300</v>
      </c>
      <c r="P44" s="127">
        <v>0</v>
      </c>
      <c r="Q44" s="83" t="s">
        <v>75</v>
      </c>
      <c r="R44" s="87"/>
      <c r="S44" s="147"/>
      <c r="T44" s="148"/>
    </row>
    <row r="45" s="28" customFormat="1" ht="82" customHeight="1" spans="1:20">
      <c r="A45" s="73" t="s">
        <v>54</v>
      </c>
      <c r="B45" s="90" t="s">
        <v>200</v>
      </c>
      <c r="C45" s="90" t="s">
        <v>23</v>
      </c>
      <c r="D45" s="90" t="s">
        <v>91</v>
      </c>
      <c r="E45" s="92" t="s">
        <v>201</v>
      </c>
      <c r="F45" s="106">
        <v>909.59</v>
      </c>
      <c r="G45" s="109">
        <v>45677</v>
      </c>
      <c r="H45" s="109" t="s">
        <v>117</v>
      </c>
      <c r="I45" s="93" t="s">
        <v>180</v>
      </c>
      <c r="J45" s="93" t="s">
        <v>19</v>
      </c>
      <c r="K45" s="95">
        <v>0</v>
      </c>
      <c r="L45" s="127">
        <v>900</v>
      </c>
      <c r="M45" s="127">
        <v>850</v>
      </c>
      <c r="N45" s="127">
        <v>0</v>
      </c>
      <c r="O45" s="126">
        <v>850</v>
      </c>
      <c r="P45" s="127">
        <v>0</v>
      </c>
      <c r="Q45" s="157" t="s">
        <v>123</v>
      </c>
      <c r="R45" s="87"/>
      <c r="S45" s="147"/>
      <c r="T45" s="148"/>
    </row>
    <row r="46" s="28" customFormat="1" ht="84" customHeight="1" spans="1:20">
      <c r="A46" s="73" t="s">
        <v>55</v>
      </c>
      <c r="B46" s="90" t="s">
        <v>202</v>
      </c>
      <c r="C46" s="90" t="s">
        <v>23</v>
      </c>
      <c r="D46" s="90" t="s">
        <v>108</v>
      </c>
      <c r="E46" s="92" t="s">
        <v>203</v>
      </c>
      <c r="F46" s="106">
        <v>7397.72</v>
      </c>
      <c r="G46" s="109">
        <v>45809</v>
      </c>
      <c r="H46" s="109" t="s">
        <v>179</v>
      </c>
      <c r="I46" s="93" t="s">
        <v>180</v>
      </c>
      <c r="J46" s="93" t="s">
        <v>19</v>
      </c>
      <c r="K46" s="95">
        <v>0</v>
      </c>
      <c r="L46" s="127">
        <v>3000</v>
      </c>
      <c r="M46" s="127">
        <v>2400</v>
      </c>
      <c r="N46" s="127">
        <v>0</v>
      </c>
      <c r="O46" s="126">
        <v>2400</v>
      </c>
      <c r="P46" s="126">
        <v>0</v>
      </c>
      <c r="Q46" s="157" t="s">
        <v>75</v>
      </c>
      <c r="R46" s="87"/>
      <c r="S46" s="147"/>
      <c r="T46" s="148"/>
    </row>
    <row r="47" s="28" customFormat="1" ht="125" customHeight="1" spans="1:20">
      <c r="A47" s="73" t="s">
        <v>56</v>
      </c>
      <c r="B47" s="90" t="s">
        <v>204</v>
      </c>
      <c r="C47" s="90" t="s">
        <v>23</v>
      </c>
      <c r="D47" s="90" t="s">
        <v>120</v>
      </c>
      <c r="E47" s="92" t="s">
        <v>205</v>
      </c>
      <c r="F47" s="106">
        <v>7628.37</v>
      </c>
      <c r="G47" s="109">
        <v>45901</v>
      </c>
      <c r="H47" s="109" t="s">
        <v>179</v>
      </c>
      <c r="I47" s="93" t="s">
        <v>180</v>
      </c>
      <c r="J47" s="93" t="s">
        <v>19</v>
      </c>
      <c r="K47" s="95">
        <v>0</v>
      </c>
      <c r="L47" s="127">
        <v>2000</v>
      </c>
      <c r="M47" s="127">
        <v>1600</v>
      </c>
      <c r="N47" s="127">
        <v>0</v>
      </c>
      <c r="O47" s="126">
        <v>1600</v>
      </c>
      <c r="P47" s="126">
        <v>0</v>
      </c>
      <c r="Q47" s="157" t="s">
        <v>75</v>
      </c>
      <c r="R47" s="87"/>
      <c r="S47" s="147"/>
      <c r="T47" s="148"/>
    </row>
    <row r="48" s="28" customFormat="1" ht="63" customHeight="1" spans="1:20">
      <c r="A48" s="73" t="s">
        <v>57</v>
      </c>
      <c r="B48" s="90" t="s">
        <v>206</v>
      </c>
      <c r="C48" s="90" t="s">
        <v>23</v>
      </c>
      <c r="D48" s="90" t="s">
        <v>120</v>
      </c>
      <c r="E48" s="92" t="s">
        <v>207</v>
      </c>
      <c r="F48" s="106">
        <v>981.6</v>
      </c>
      <c r="G48" s="109">
        <v>45689</v>
      </c>
      <c r="H48" s="109" t="s">
        <v>117</v>
      </c>
      <c r="I48" s="93" t="s">
        <v>180</v>
      </c>
      <c r="J48" s="93" t="s">
        <v>19</v>
      </c>
      <c r="K48" s="95">
        <v>0</v>
      </c>
      <c r="L48" s="127">
        <v>800</v>
      </c>
      <c r="M48" s="127">
        <v>600</v>
      </c>
      <c r="N48" s="127">
        <v>0</v>
      </c>
      <c r="O48" s="127">
        <v>600</v>
      </c>
      <c r="P48" s="126">
        <v>0</v>
      </c>
      <c r="Q48" s="157" t="s">
        <v>75</v>
      </c>
      <c r="R48" s="87"/>
      <c r="S48" s="147"/>
      <c r="T48" s="148"/>
    </row>
    <row r="49" s="28" customFormat="1" ht="66" customHeight="1" spans="1:20">
      <c r="A49" s="73" t="s">
        <v>58</v>
      </c>
      <c r="B49" s="90" t="s">
        <v>208</v>
      </c>
      <c r="C49" s="90" t="s">
        <v>23</v>
      </c>
      <c r="D49" s="90" t="s">
        <v>120</v>
      </c>
      <c r="E49" s="92" t="s">
        <v>209</v>
      </c>
      <c r="F49" s="106">
        <v>790</v>
      </c>
      <c r="G49" s="109">
        <v>45689</v>
      </c>
      <c r="H49" s="109" t="s">
        <v>117</v>
      </c>
      <c r="I49" s="93" t="s">
        <v>180</v>
      </c>
      <c r="J49" s="93" t="s">
        <v>19</v>
      </c>
      <c r="K49" s="95">
        <v>0</v>
      </c>
      <c r="L49" s="127">
        <v>700</v>
      </c>
      <c r="M49" s="127">
        <v>600</v>
      </c>
      <c r="N49" s="127">
        <v>600</v>
      </c>
      <c r="O49" s="126">
        <v>0</v>
      </c>
      <c r="P49" s="126">
        <v>0</v>
      </c>
      <c r="Q49" s="157" t="s">
        <v>123</v>
      </c>
      <c r="R49" s="87"/>
      <c r="S49" s="147"/>
      <c r="T49" s="148"/>
    </row>
    <row r="50" s="28" customFormat="1" ht="74" customHeight="1" spans="1:20">
      <c r="A50" s="73" t="s">
        <v>59</v>
      </c>
      <c r="B50" s="90" t="s">
        <v>210</v>
      </c>
      <c r="C50" s="90" t="s">
        <v>30</v>
      </c>
      <c r="D50" s="90" t="s">
        <v>69</v>
      </c>
      <c r="E50" s="92" t="s">
        <v>211</v>
      </c>
      <c r="F50" s="106">
        <v>729.69</v>
      </c>
      <c r="G50" s="109">
        <v>45748</v>
      </c>
      <c r="H50" s="109" t="s">
        <v>117</v>
      </c>
      <c r="I50" s="93" t="s">
        <v>180</v>
      </c>
      <c r="J50" s="93" t="s">
        <v>19</v>
      </c>
      <c r="K50" s="95">
        <v>0</v>
      </c>
      <c r="L50" s="127">
        <v>679.69</v>
      </c>
      <c r="M50" s="127">
        <v>679.69</v>
      </c>
      <c r="N50" s="127">
        <v>0</v>
      </c>
      <c r="O50" s="127">
        <v>679.69</v>
      </c>
      <c r="P50" s="127">
        <v>0</v>
      </c>
      <c r="Q50" s="157" t="s">
        <v>212</v>
      </c>
      <c r="R50" s="157"/>
      <c r="S50" s="147"/>
      <c r="T50" s="148"/>
    </row>
    <row r="51" s="30" customFormat="1" ht="93" customHeight="1" spans="1:20">
      <c r="A51" s="67" t="s">
        <v>213</v>
      </c>
      <c r="B51" s="67" t="s">
        <v>214</v>
      </c>
      <c r="C51" s="72"/>
      <c r="D51" s="72"/>
      <c r="E51" s="114" t="s">
        <v>215</v>
      </c>
      <c r="F51" s="102">
        <v>1701169.34</v>
      </c>
      <c r="G51" s="71" t="s">
        <v>19</v>
      </c>
      <c r="H51" s="71" t="s">
        <v>19</v>
      </c>
      <c r="I51" s="71" t="s">
        <v>19</v>
      </c>
      <c r="J51" s="71" t="s">
        <v>19</v>
      </c>
      <c r="K51" s="71" t="s">
        <v>19</v>
      </c>
      <c r="L51" s="71" t="s">
        <v>19</v>
      </c>
      <c r="M51" s="102">
        <v>5000</v>
      </c>
      <c r="N51" s="102">
        <v>5000</v>
      </c>
      <c r="O51" s="102">
        <v>0</v>
      </c>
      <c r="P51" s="102">
        <v>0</v>
      </c>
      <c r="Q51" s="151"/>
      <c r="R51" s="152"/>
      <c r="S51" s="153"/>
      <c r="T51" s="154"/>
    </row>
    <row r="52" s="30" customFormat="1" ht="83" customHeight="1" spans="1:20">
      <c r="A52" s="67" t="s">
        <v>216</v>
      </c>
      <c r="B52" s="67" t="s">
        <v>217</v>
      </c>
      <c r="C52" s="72"/>
      <c r="D52" s="72"/>
      <c r="E52" s="114" t="s">
        <v>218</v>
      </c>
      <c r="F52" s="102">
        <v>195019.98</v>
      </c>
      <c r="G52" s="71" t="s">
        <v>19</v>
      </c>
      <c r="H52" s="71" t="s">
        <v>19</v>
      </c>
      <c r="I52" s="71" t="s">
        <v>19</v>
      </c>
      <c r="J52" s="71" t="s">
        <v>19</v>
      </c>
      <c r="K52" s="71" t="s">
        <v>19</v>
      </c>
      <c r="L52" s="71" t="s">
        <v>19</v>
      </c>
      <c r="M52" s="102">
        <v>3000</v>
      </c>
      <c r="N52" s="102">
        <v>3000</v>
      </c>
      <c r="O52" s="102">
        <v>0</v>
      </c>
      <c r="P52" s="102">
        <v>0</v>
      </c>
      <c r="Q52" s="151"/>
      <c r="R52" s="152"/>
      <c r="S52" s="153"/>
      <c r="T52" s="154"/>
    </row>
    <row r="53" s="30" customFormat="1" ht="83" customHeight="1" spans="1:20">
      <c r="A53" s="67" t="s">
        <v>219</v>
      </c>
      <c r="B53" s="67" t="s">
        <v>220</v>
      </c>
      <c r="C53" s="72"/>
      <c r="D53" s="72"/>
      <c r="E53" s="114" t="s">
        <v>221</v>
      </c>
      <c r="F53" s="102">
        <v>10351</v>
      </c>
      <c r="G53" s="71" t="s">
        <v>19</v>
      </c>
      <c r="H53" s="71" t="s">
        <v>19</v>
      </c>
      <c r="I53" s="71" t="s">
        <v>19</v>
      </c>
      <c r="J53" s="71" t="s">
        <v>19</v>
      </c>
      <c r="K53" s="71" t="s">
        <v>19</v>
      </c>
      <c r="L53" s="102">
        <v>500</v>
      </c>
      <c r="M53" s="102">
        <v>500</v>
      </c>
      <c r="N53" s="102">
        <v>500</v>
      </c>
      <c r="O53" s="102">
        <v>0</v>
      </c>
      <c r="P53" s="102">
        <v>0</v>
      </c>
      <c r="Q53" s="151"/>
      <c r="R53" s="152"/>
      <c r="S53" s="153"/>
      <c r="T53" s="154"/>
    </row>
  </sheetData>
  <autoFilter xmlns:etc="http://www.wps.cn/officeDocument/2017/etCustomData" ref="A7:IL53" etc:filterBottomFollowUsedRange="0">
    <extLst/>
  </autoFilter>
  <mergeCells count="20">
    <mergeCell ref="A1:B1"/>
    <mergeCell ref="A2:R2"/>
    <mergeCell ref="D3:E3"/>
    <mergeCell ref="P3:R3"/>
    <mergeCell ref="M4:P4"/>
    <mergeCell ref="A7:E7"/>
    <mergeCell ref="A4:A5"/>
    <mergeCell ref="B4:B5"/>
    <mergeCell ref="C4:C5"/>
    <mergeCell ref="D4:D5"/>
    <mergeCell ref="E4:E5"/>
    <mergeCell ref="F4:F5"/>
    <mergeCell ref="G4:G5"/>
    <mergeCell ref="H4:H5"/>
    <mergeCell ref="I4:I5"/>
    <mergeCell ref="J4:J5"/>
    <mergeCell ref="K4:K5"/>
    <mergeCell ref="L4:L5"/>
    <mergeCell ref="Q4:Q5"/>
    <mergeCell ref="R4:R5"/>
  </mergeCells>
  <conditionalFormatting sqref="E8">
    <cfRule type="expression" dxfId="0" priority="1" stopIfTrue="1">
      <formula>AND(SUMPRODUCT(IFERROR(1*(($B$9:$B$56&amp;"x")=(E8&amp;"x")),0))&gt;1,NOT(ISBLANK(E8)))</formula>
    </cfRule>
  </conditionalFormatting>
  <conditionalFormatting sqref="E10">
    <cfRule type="expression" dxfId="0" priority="17" stopIfTrue="1">
      <formula>AND(SUMPRODUCT(IFERROR(1*(($B$9:$B$56&amp;"x")=(E10&amp;"x")),0))&gt;1,NOT(ISBLANK(E10)))</formula>
    </cfRule>
  </conditionalFormatting>
  <conditionalFormatting sqref="E11">
    <cfRule type="expression" dxfId="0" priority="16" stopIfTrue="1">
      <formula>AND(SUMPRODUCT(IFERROR(1*(($B$9:$B$56&amp;"x")=(E11&amp;"x")),0))&gt;1,NOT(ISBLANK(E11)))</formula>
    </cfRule>
  </conditionalFormatting>
  <conditionalFormatting sqref="B32">
    <cfRule type="expression" dxfId="0" priority="12" stopIfTrue="1">
      <formula>AND(COUNTIF($B$11:$B$135,B32)+COUNTIF(#REF!,B32)&gt;1,NOT(ISBLANK(B32)))</formula>
    </cfRule>
  </conditionalFormatting>
  <conditionalFormatting sqref="E41">
    <cfRule type="expression" dxfId="0" priority="11" stopIfTrue="1">
      <formula>AND(SUMPRODUCT(IFERROR(1*(($B$9:$B$29&amp;"x")=(E41&amp;"x")),0))&gt;1,NOT(ISBLANK(E41)))</formula>
    </cfRule>
  </conditionalFormatting>
  <conditionalFormatting sqref="I41">
    <cfRule type="expression" dxfId="0" priority="9" stopIfTrue="1">
      <formula>AND(SUMPRODUCT(IFERROR(1*(($B$9:$B$30&amp;"x")=(I41&amp;"x")),0))&gt;1,NOT(ISBLANK(I41)))</formula>
    </cfRule>
  </conditionalFormatting>
  <conditionalFormatting sqref="J41">
    <cfRule type="expression" dxfId="0" priority="4" stopIfTrue="1">
      <formula>AND(SUMPRODUCT(IFERROR(1*(($B$6:$B$23&amp;"x")=(J41&amp;"x")),0))&gt;1,NOT(ISBLANK(J41)))</formula>
    </cfRule>
  </conditionalFormatting>
  <conditionalFormatting sqref="I42">
    <cfRule type="expression" dxfId="0" priority="8" stopIfTrue="1">
      <formula>AND(SUMPRODUCT(IFERROR(1*(($B$6:$B$23&amp;"x")=(I42&amp;"x")),0))&gt;1,NOT(ISBLANK(I42)))</formula>
    </cfRule>
  </conditionalFormatting>
  <conditionalFormatting sqref="J42">
    <cfRule type="expression" dxfId="0" priority="6" stopIfTrue="1">
      <formula>AND(SUMPRODUCT(IFERROR(1*(($B$6:$B$23&amp;"x")=(J42&amp;"x")),0))&gt;1,NOT(ISBLANK(J42)))</formula>
    </cfRule>
  </conditionalFormatting>
  <conditionalFormatting sqref="I50">
    <cfRule type="expression" dxfId="0" priority="5" stopIfTrue="1">
      <formula>AND(SUMPRODUCT(IFERROR(1*(($B$6:$B$43&amp;"x")=(I50&amp;"x")),0))&gt;1,NOT(ISBLANK(I50)))</formula>
    </cfRule>
  </conditionalFormatting>
  <conditionalFormatting sqref="I36:I40">
    <cfRule type="expression" dxfId="0" priority="10" stopIfTrue="1">
      <formula>AND(SUMPRODUCT(IFERROR(1*(($B$9:$B$42&amp;"x")=(I36&amp;"x")),0))&gt;1,NOT(ISBLANK(I36)))</formula>
    </cfRule>
  </conditionalFormatting>
  <conditionalFormatting sqref="I43:I49">
    <cfRule type="expression" dxfId="0" priority="7" stopIfTrue="1">
      <formula>AND(SUMPRODUCT(IFERROR(1*(($B$6:$B$43&amp;"x")=(I43&amp;"x")),0))&gt;1,NOT(ISBLANK(I43)))</formula>
    </cfRule>
  </conditionalFormatting>
  <conditionalFormatting sqref="J10:J12">
    <cfRule type="expression" dxfId="0" priority="18" stopIfTrue="1">
      <formula>AND(SUMPRODUCT(IFERROR(1*(($B$9:$B$57&amp;"x")=(J10&amp;"x")),0))&gt;1,NOT(ISBLANK(J10)))</formula>
    </cfRule>
  </conditionalFormatting>
  <conditionalFormatting sqref="E19:F20 G19:H19 G20">
    <cfRule type="expression" dxfId="0" priority="13" stopIfTrue="1">
      <formula>AND(SUMPRODUCT(IFERROR(1*(($B$9:$B$44&amp;"x")=(E19&amp;"x")),0))&gt;1,NOT(ISBLANK(E19)))</formula>
    </cfRule>
  </conditionalFormatting>
  <printOptions horizontalCentered="1"/>
  <pageMargins left="0.35" right="0.35" top="0.550694444444444" bottom="0.393055555555556" header="0.511805555555556" footer="0.389583333333333"/>
  <pageSetup paperSize="8" scale="78" fitToHeight="0" orientation="landscape" horizontalDpi="600" verticalDpi="600"/>
  <headerFooter alignWithMargins="0">
    <oddFooter>&amp;C&amp;"宋体"&amp;11第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85" zoomScaleNormal="85" topLeftCell="C1" workbookViewId="0">
      <selection activeCell="AB3" sqref="AB3:AB11"/>
    </sheetView>
  </sheetViews>
  <sheetFormatPr defaultColWidth="8.88888888888889" defaultRowHeight="14.4"/>
  <cols>
    <col min="2" max="2" width="21.8240740740741" customWidth="1"/>
    <col min="20" max="20" width="10.6666666666667"/>
    <col min="26" max="26" width="9.41666666666667" customWidth="1"/>
  </cols>
  <sheetData>
    <row r="1" spans="1:28">
      <c r="A1" s="2" t="s">
        <v>3</v>
      </c>
      <c r="B1" s="2" t="s">
        <v>44</v>
      </c>
      <c r="C1" s="3" t="s">
        <v>14</v>
      </c>
      <c r="D1" s="4"/>
      <c r="E1" s="4"/>
      <c r="F1" s="5"/>
      <c r="G1" s="3" t="s">
        <v>15</v>
      </c>
      <c r="H1" s="4"/>
      <c r="I1" s="4"/>
      <c r="J1" s="5"/>
      <c r="K1" s="3" t="s">
        <v>222</v>
      </c>
      <c r="L1" s="4"/>
      <c r="M1" s="4"/>
      <c r="N1" s="5"/>
      <c r="O1" s="3" t="s">
        <v>17</v>
      </c>
      <c r="P1" s="4"/>
      <c r="Q1" s="4"/>
      <c r="R1" s="5"/>
      <c r="S1" s="12" t="s">
        <v>18</v>
      </c>
      <c r="T1" s="12"/>
      <c r="U1" s="12"/>
      <c r="V1" s="13"/>
      <c r="W1" s="2" t="s">
        <v>10</v>
      </c>
      <c r="X1" s="2"/>
      <c r="Y1" s="2"/>
      <c r="Z1" s="2"/>
      <c r="AB1" s="15"/>
    </row>
    <row r="2" s="1" customFormat="1" spans="1:28">
      <c r="A2" s="6"/>
      <c r="B2" s="6"/>
      <c r="C2" s="6" t="s">
        <v>5</v>
      </c>
      <c r="D2" s="7" t="s">
        <v>38</v>
      </c>
      <c r="E2" s="7" t="s">
        <v>7</v>
      </c>
      <c r="F2" s="7" t="s">
        <v>8</v>
      </c>
      <c r="G2" s="8" t="s">
        <v>5</v>
      </c>
      <c r="H2" s="7" t="s">
        <v>38</v>
      </c>
      <c r="I2" s="7" t="s">
        <v>7</v>
      </c>
      <c r="J2" s="7" t="s">
        <v>8</v>
      </c>
      <c r="K2" s="6" t="s">
        <v>5</v>
      </c>
      <c r="L2" s="7" t="s">
        <v>38</v>
      </c>
      <c r="M2" s="7" t="s">
        <v>7</v>
      </c>
      <c r="N2" s="7" t="s">
        <v>8</v>
      </c>
      <c r="O2" s="6" t="s">
        <v>5</v>
      </c>
      <c r="P2" s="7" t="s">
        <v>38</v>
      </c>
      <c r="Q2" s="7" t="s">
        <v>7</v>
      </c>
      <c r="R2" s="7" t="s">
        <v>8</v>
      </c>
      <c r="S2" s="6" t="s">
        <v>5</v>
      </c>
      <c r="T2" s="7" t="s">
        <v>38</v>
      </c>
      <c r="U2" s="7" t="s">
        <v>7</v>
      </c>
      <c r="V2" s="7" t="s">
        <v>8</v>
      </c>
      <c r="W2" s="6" t="s">
        <v>5</v>
      </c>
      <c r="X2" s="6" t="s">
        <v>38</v>
      </c>
      <c r="Y2" s="6" t="s">
        <v>7</v>
      </c>
      <c r="Z2" s="6" t="s">
        <v>8</v>
      </c>
      <c r="AB2" s="16"/>
    </row>
    <row r="3" s="1" customFormat="1" spans="1:28">
      <c r="A3" s="6">
        <v>7</v>
      </c>
      <c r="B3" s="6" t="s">
        <v>75</v>
      </c>
      <c r="C3" s="9" t="e">
        <f>COUNTIF(#REF!,B3)</f>
        <v>#REF!</v>
      </c>
      <c r="D3" s="10" t="e">
        <f>SUMIF(#REF!,B3,#REF!)/10000</f>
        <v>#REF!</v>
      </c>
      <c r="E3" s="10">
        <f>SUMIF([1]竣工项目!R:R,B3,[1]竣工项目!K:K)/10000</f>
        <v>0</v>
      </c>
      <c r="F3" s="10" t="e">
        <f>SUMIF(#REF!,B3,#REF!)/10000</f>
        <v>#REF!</v>
      </c>
      <c r="G3" s="11">
        <f>COUNTIF(高新区2025年政府投资项目计划!$Q:$Q,B3)</f>
        <v>26</v>
      </c>
      <c r="H3" s="10">
        <f>SUMIF(高新区2025年政府投资项目计划!$Q:$Q,B3,高新区2025年政府投资项目计划!$F:$F)/10000</f>
        <v>33.618669</v>
      </c>
      <c r="I3" s="10">
        <f>SUMIF(高新区2025年政府投资项目计划!$Q:$Q,B3,高新区2025年政府投资项目计划!$L:$L)/10000</f>
        <v>7.86</v>
      </c>
      <c r="J3" s="10">
        <f>SUMIF(高新区2025年政府投资项目计划!$Q:$Q,B3,高新区2025年政府投资项目计划!$M:$M)/10000</f>
        <v>5.9201</v>
      </c>
      <c r="K3" s="11" t="e">
        <f>COUNTIF(#REF!,B3)</f>
        <v>#REF!</v>
      </c>
      <c r="L3" s="10" t="e">
        <f>SUMIF(#REF!,B3,#REF!)/10000</f>
        <v>#REF!</v>
      </c>
      <c r="M3" s="10" t="e">
        <f>SUMIF(#REF!,B3,#REF!)/10000</f>
        <v>#REF!</v>
      </c>
      <c r="N3" s="10" t="e">
        <f>SUMIF(#REF!,B3,#REF!)/10000</f>
        <v>#REF!</v>
      </c>
      <c r="O3" s="11" t="e">
        <f>COUNTIF(#REF!,B3)</f>
        <v>#REF!</v>
      </c>
      <c r="P3" s="10" t="e">
        <f>SUMIF(#REF!,B3,#REF!)/10000</f>
        <v>#REF!</v>
      </c>
      <c r="Q3" s="10">
        <v>0</v>
      </c>
      <c r="R3" s="14">
        <v>0.5</v>
      </c>
      <c r="S3" s="9"/>
      <c r="T3" s="9"/>
      <c r="U3" s="9"/>
      <c r="V3" s="9"/>
      <c r="W3" s="9" t="e">
        <f t="shared" ref="W3:W9" si="0">C3+G3+K3+O3</f>
        <v>#REF!</v>
      </c>
      <c r="X3" s="10" t="e">
        <f t="shared" ref="X3:X9" si="1">D3+H3+L3+P3</f>
        <v>#REF!</v>
      </c>
      <c r="Y3" s="10" t="e">
        <f t="shared" ref="Y3:Y9" si="2">E3+I3+M3+Q3</f>
        <v>#REF!</v>
      </c>
      <c r="Z3" s="10" t="e">
        <f t="shared" ref="Z3:Z9" si="3">F3+J3+N3+R3</f>
        <v>#REF!</v>
      </c>
      <c r="AA3" s="17" t="e">
        <f t="shared" ref="AA3:AA11" si="4">Y3/$Y$12</f>
        <v>#REF!</v>
      </c>
      <c r="AB3" s="18" t="e">
        <f t="shared" ref="AB3:AB11" si="5">Z3/$Z$12</f>
        <v>#REF!</v>
      </c>
    </row>
    <row r="4" s="1" customFormat="1" spans="1:28">
      <c r="A4" s="6">
        <v>8</v>
      </c>
      <c r="B4" s="6" t="s">
        <v>123</v>
      </c>
      <c r="C4" s="9" t="e">
        <f>COUNTIF(#REF!,B4)</f>
        <v>#REF!</v>
      </c>
      <c r="D4" s="10" t="e">
        <f>SUMIF(#REF!,B4,#REF!)/10000</f>
        <v>#REF!</v>
      </c>
      <c r="E4" s="10">
        <f>SUMIF([1]竣工项目!R:R,B4,[1]竣工项目!K:K)/10000</f>
        <v>0</v>
      </c>
      <c r="F4" s="10" t="e">
        <f>SUMIF(#REF!,B4,#REF!)/10000</f>
        <v>#REF!</v>
      </c>
      <c r="G4" s="11">
        <f>COUNTIF(高新区2025年政府投资项目计划!$Q:$Q,B4)</f>
        <v>7</v>
      </c>
      <c r="H4" s="10">
        <f>SUMIF(高新区2025年政府投资项目计划!$Q:$Q,B4,高新区2025年政府投资项目计划!$F:$F)/10000</f>
        <v>2.762035</v>
      </c>
      <c r="I4" s="10">
        <f>SUMIF(高新区2025年政府投资项目计划!$Q:$Q,B4,高新区2025年政府投资项目计划!$L:$L)/10000</f>
        <v>1.45</v>
      </c>
      <c r="J4" s="10">
        <f>SUMIF(高新区2025年政府投资项目计划!$Q:$Q,B4,高新区2025年政府投资项目计划!$M:$M)/10000</f>
        <v>1.3123002</v>
      </c>
      <c r="K4" s="11" t="e">
        <f>COUNTIF(#REF!,B4)</f>
        <v>#REF!</v>
      </c>
      <c r="L4" s="10" t="e">
        <f>SUMIF(#REF!,B4,#REF!)/10000</f>
        <v>#REF!</v>
      </c>
      <c r="M4" s="10" t="e">
        <f>SUMIF(#REF!,B4,#REF!)/10000</f>
        <v>#REF!</v>
      </c>
      <c r="N4" s="10" t="e">
        <f>SUMIF(#REF!,B4,#REF!)/10000</f>
        <v>#REF!</v>
      </c>
      <c r="O4" s="11" t="e">
        <f>COUNTIF(#REF!,B4)</f>
        <v>#REF!</v>
      </c>
      <c r="P4" s="10" t="e">
        <f>SUMIF(#REF!,B4,#REF!)/10000</f>
        <v>#REF!</v>
      </c>
      <c r="Q4" s="10">
        <v>0</v>
      </c>
      <c r="R4" s="10">
        <v>0</v>
      </c>
      <c r="S4" s="10">
        <v>3</v>
      </c>
      <c r="T4" s="10" t="e">
        <f>#REF!/10000</f>
        <v>#REF!</v>
      </c>
      <c r="U4" s="10">
        <v>0</v>
      </c>
      <c r="V4" s="10" t="e">
        <f>#REF!/10000</f>
        <v>#REF!</v>
      </c>
      <c r="W4" s="9" t="e">
        <f>C4+G4+K4+O4+S4</f>
        <v>#REF!</v>
      </c>
      <c r="X4" s="10" t="e">
        <f>D4+H4+L4+P4+T4</f>
        <v>#REF!</v>
      </c>
      <c r="Y4" s="10" t="e">
        <f>E4+I4+M4+Q4+U4</f>
        <v>#REF!</v>
      </c>
      <c r="Z4" s="10" t="e">
        <f>F4+J4+N4+R4+V4</f>
        <v>#REF!</v>
      </c>
      <c r="AA4" s="17" t="e">
        <f t="shared" si="4"/>
        <v>#REF!</v>
      </c>
      <c r="AB4" s="18" t="e">
        <f t="shared" si="5"/>
        <v>#REF!</v>
      </c>
    </row>
    <row r="5" s="1" customFormat="1" spans="1:28">
      <c r="A5" s="6">
        <v>3</v>
      </c>
      <c r="B5" s="6" t="s">
        <v>151</v>
      </c>
      <c r="C5" s="9" t="e">
        <f>COUNTIF(#REF!,B5)</f>
        <v>#REF!</v>
      </c>
      <c r="D5" s="10" t="e">
        <f>SUMIF(#REF!,B5,#REF!)/10000</f>
        <v>#REF!</v>
      </c>
      <c r="E5" s="10">
        <f>SUMIF([1]竣工项目!R:R,B5,[1]竣工项目!K:K)/10000</f>
        <v>0</v>
      </c>
      <c r="F5" s="10" t="e">
        <f>SUMIF(#REF!,B5,#REF!)/10000</f>
        <v>#REF!</v>
      </c>
      <c r="G5" s="11">
        <f>COUNTIF(高新区2025年政府投资项目计划!$Q:$Q,B5)</f>
        <v>2</v>
      </c>
      <c r="H5" s="10">
        <f>SUMIF(高新区2025年政府投资项目计划!$Q:$Q,B5,高新区2025年政府投资项目计划!$F:$F)/10000</f>
        <v>18.057912</v>
      </c>
      <c r="I5" s="10">
        <f>SUMIF(高新区2025年政府投资项目计划!$Q:$Q,B5,高新区2025年政府投资项目计划!$L:$L)/10000</f>
        <v>3.5726065</v>
      </c>
      <c r="J5" s="10">
        <f>SUMIF(高新区2025年政府投资项目计划!$Q:$Q,B5,高新区2025年政府投资项目计划!$M:$M)/10000</f>
        <v>3.2726065</v>
      </c>
      <c r="K5" s="11" t="e">
        <f>COUNTIF(#REF!,B5)</f>
        <v>#REF!</v>
      </c>
      <c r="L5" s="10" t="e">
        <f>SUMIF(#REF!,B5,#REF!)/10000</f>
        <v>#REF!</v>
      </c>
      <c r="M5" s="10" t="e">
        <f>SUMIF(#REF!,B5,#REF!)/10000</f>
        <v>#REF!</v>
      </c>
      <c r="N5" s="10" t="e">
        <f>SUMIF(#REF!,B5,#REF!)/10000</f>
        <v>#REF!</v>
      </c>
      <c r="O5" s="11" t="e">
        <f>COUNTIF(#REF!,B5)</f>
        <v>#REF!</v>
      </c>
      <c r="P5" s="10" t="e">
        <f>SUMIF(#REF!,B5,#REF!)/10000</f>
        <v>#REF!</v>
      </c>
      <c r="Q5" s="10">
        <v>0</v>
      </c>
      <c r="R5" s="10">
        <v>0</v>
      </c>
      <c r="S5" s="9"/>
      <c r="T5" s="9"/>
      <c r="U5" s="9"/>
      <c r="V5" s="9"/>
      <c r="W5" s="9" t="e">
        <f t="shared" si="0"/>
        <v>#REF!</v>
      </c>
      <c r="X5" s="10" t="e">
        <f t="shared" si="1"/>
        <v>#REF!</v>
      </c>
      <c r="Y5" s="10" t="e">
        <f t="shared" si="2"/>
        <v>#REF!</v>
      </c>
      <c r="Z5" s="10" t="e">
        <f t="shared" si="3"/>
        <v>#REF!</v>
      </c>
      <c r="AA5" s="17" t="e">
        <f t="shared" si="4"/>
        <v>#REF!</v>
      </c>
      <c r="AB5" s="18" t="e">
        <f t="shared" si="5"/>
        <v>#REF!</v>
      </c>
    </row>
    <row r="6" s="1" customFormat="1" spans="1:28">
      <c r="A6" s="6">
        <v>2</v>
      </c>
      <c r="B6" s="6" t="s">
        <v>156</v>
      </c>
      <c r="C6" s="9" t="e">
        <f>COUNTIF(#REF!,B6)</f>
        <v>#REF!</v>
      </c>
      <c r="D6" s="10" t="e">
        <f>SUMIF(#REF!,B6,#REF!)/10000</f>
        <v>#REF!</v>
      </c>
      <c r="E6" s="10">
        <v>0</v>
      </c>
      <c r="F6" s="10" t="e">
        <f>SUMIF(#REF!,B6,#REF!)/10000</f>
        <v>#REF!</v>
      </c>
      <c r="G6" s="11">
        <f>COUNTIF(高新区2025年政府投资项目计划!$Q:$Q,B6)</f>
        <v>3</v>
      </c>
      <c r="H6" s="10">
        <f>SUMIF(高新区2025年政府投资项目计划!$Q:$Q,B6,高新区2025年政府投资项目计划!$F:$F)/10000</f>
        <v>2.701095</v>
      </c>
      <c r="I6" s="10">
        <f>SUMIF(高新区2025年政府投资项目计划!$Q:$Q,B6,高新区2025年政府投资项目计划!$L:$L)/10000</f>
        <v>0.655</v>
      </c>
      <c r="J6" s="10">
        <f>SUMIF(高新区2025年政府投资项目计划!$Q:$Q,B6,高新区2025年政府投资项目计划!$M:$M)/10000</f>
        <v>0.57</v>
      </c>
      <c r="K6" s="11" t="e">
        <f>COUNTIF(#REF!,B6)</f>
        <v>#REF!</v>
      </c>
      <c r="L6" s="10" t="e">
        <f>SUMIF(#REF!,B6,#REF!)/10000</f>
        <v>#REF!</v>
      </c>
      <c r="M6" s="10" t="e">
        <f>SUMIF(#REF!,B6,#REF!)/10000</f>
        <v>#REF!</v>
      </c>
      <c r="N6" s="10" t="e">
        <f>SUMIF(#REF!,B6,#REF!)/10000</f>
        <v>#REF!</v>
      </c>
      <c r="O6" s="11" t="e">
        <f>COUNTIF(#REF!,B6)</f>
        <v>#REF!</v>
      </c>
      <c r="P6" s="10" t="e">
        <f>SUMIF(#REF!,B6,#REF!)/10000</f>
        <v>#REF!</v>
      </c>
      <c r="Q6" s="10">
        <v>0</v>
      </c>
      <c r="R6" s="10">
        <v>0</v>
      </c>
      <c r="S6" s="9"/>
      <c r="T6" s="9"/>
      <c r="U6" s="9"/>
      <c r="V6" s="9"/>
      <c r="W6" s="9" t="e">
        <f t="shared" si="0"/>
        <v>#REF!</v>
      </c>
      <c r="X6" s="10" t="e">
        <f t="shared" si="1"/>
        <v>#REF!</v>
      </c>
      <c r="Y6" s="10" t="e">
        <f t="shared" si="2"/>
        <v>#REF!</v>
      </c>
      <c r="Z6" s="10" t="e">
        <f t="shared" si="3"/>
        <v>#REF!</v>
      </c>
      <c r="AA6" s="17" t="e">
        <f t="shared" si="4"/>
        <v>#REF!</v>
      </c>
      <c r="AB6" s="18" t="e">
        <f t="shared" si="5"/>
        <v>#REF!</v>
      </c>
    </row>
    <row r="7" s="1" customFormat="1" spans="1:28">
      <c r="A7" s="6">
        <v>1</v>
      </c>
      <c r="B7" s="6" t="s">
        <v>131</v>
      </c>
      <c r="C7" s="9" t="e">
        <f>COUNTIF(#REF!,B7)</f>
        <v>#REF!</v>
      </c>
      <c r="D7" s="10" t="e">
        <f>SUMIF(#REF!,B7,#REF!)/10000</f>
        <v>#REF!</v>
      </c>
      <c r="E7" s="10">
        <v>0</v>
      </c>
      <c r="F7" s="10" t="e">
        <f>SUMIF(#REF!,B7,#REF!)/10000</f>
        <v>#REF!</v>
      </c>
      <c r="G7" s="11">
        <f>COUNTIF(高新区2025年政府投资项目计划!$Q:$Q,B7)</f>
        <v>1</v>
      </c>
      <c r="H7" s="10">
        <f>SUMIF(高新区2025年政府投资项目计划!$Q:$Q,B7,高新区2025年政府投资项目计划!$F:$F)/10000</f>
        <v>2.558778</v>
      </c>
      <c r="I7" s="10">
        <f>SUMIF(高新区2025年政府投资项目计划!$Q:$Q,B7,高新区2025年政府投资项目计划!$L:$L)/10000</f>
        <v>0.5</v>
      </c>
      <c r="J7" s="10">
        <f>SUMIF(高新区2025年政府投资项目计划!$Q:$Q,B7,高新区2025年政府投资项目计划!$M:$M)/10000</f>
        <v>0.62</v>
      </c>
      <c r="K7" s="11" t="e">
        <f>COUNTIF(#REF!,B7)</f>
        <v>#REF!</v>
      </c>
      <c r="L7" s="10" t="e">
        <f>SUMIF(#REF!,B7,#REF!)/10000</f>
        <v>#REF!</v>
      </c>
      <c r="M7" s="10" t="e">
        <f>SUMIF(#REF!,B7,#REF!)/10000</f>
        <v>#REF!</v>
      </c>
      <c r="N7" s="10" t="e">
        <f>SUMIF(#REF!,B7,#REF!)/10000</f>
        <v>#REF!</v>
      </c>
      <c r="O7" s="11" t="e">
        <f>COUNTIF(#REF!,B7)</f>
        <v>#REF!</v>
      </c>
      <c r="P7" s="10" t="e">
        <f>SUMIF(#REF!,B7,#REF!)/10000</f>
        <v>#REF!</v>
      </c>
      <c r="Q7" s="10">
        <v>0</v>
      </c>
      <c r="R7" s="10">
        <v>0</v>
      </c>
      <c r="S7" s="9"/>
      <c r="T7" s="9"/>
      <c r="U7" s="9"/>
      <c r="V7" s="9"/>
      <c r="W7" s="9" t="e">
        <f t="shared" si="0"/>
        <v>#REF!</v>
      </c>
      <c r="X7" s="10" t="e">
        <f t="shared" si="1"/>
        <v>#REF!</v>
      </c>
      <c r="Y7" s="10" t="e">
        <f t="shared" si="2"/>
        <v>#REF!</v>
      </c>
      <c r="Z7" s="10" t="e">
        <f t="shared" si="3"/>
        <v>#REF!</v>
      </c>
      <c r="AA7" s="17" t="e">
        <f t="shared" si="4"/>
        <v>#REF!</v>
      </c>
      <c r="AB7" s="18" t="e">
        <f t="shared" si="5"/>
        <v>#REF!</v>
      </c>
    </row>
    <row r="8" s="1" customFormat="1" spans="1:28">
      <c r="A8" s="6">
        <v>4</v>
      </c>
      <c r="B8" s="6" t="s">
        <v>212</v>
      </c>
      <c r="C8" s="9" t="e">
        <f>COUNTIF(#REF!,B8)</f>
        <v>#REF!</v>
      </c>
      <c r="D8" s="10" t="e">
        <f>SUMIF(#REF!,B8,#REF!)/10000</f>
        <v>#REF!</v>
      </c>
      <c r="E8" s="10">
        <f>SUMIF([1]竣工项目!R:R,B8,[1]竣工项目!K:K)/10000</f>
        <v>0</v>
      </c>
      <c r="F8" s="10" t="e">
        <f>SUMIF(#REF!,B8,#REF!)/10000</f>
        <v>#REF!</v>
      </c>
      <c r="G8" s="11">
        <f>COUNTIF(高新区2025年政府投资项目计划!$Q:$Q,B8)</f>
        <v>1</v>
      </c>
      <c r="H8" s="10">
        <f>SUMIF(高新区2025年政府投资项目计划!$Q:$Q,B8,高新区2025年政府投资项目计划!$F:$F)/10000</f>
        <v>0.072969</v>
      </c>
      <c r="I8" s="10">
        <f>SUMIF(高新区2025年政府投资项目计划!$Q:$Q,B8,高新区2025年政府投资项目计划!$L:$L)/10000</f>
        <v>0.067969</v>
      </c>
      <c r="J8" s="10">
        <f>SUMIF(高新区2025年政府投资项目计划!$Q:$Q,B8,高新区2025年政府投资项目计划!$M:$M)/10000</f>
        <v>0.067969</v>
      </c>
      <c r="K8" s="11" t="e">
        <f>COUNTIF(#REF!,B8)</f>
        <v>#REF!</v>
      </c>
      <c r="L8" s="10" t="e">
        <f>SUMIF(#REF!,B8,#REF!)/10000</f>
        <v>#REF!</v>
      </c>
      <c r="M8" s="10" t="e">
        <f>SUMIF(#REF!,B8,#REF!)/10000</f>
        <v>#REF!</v>
      </c>
      <c r="N8" s="10" t="e">
        <f>SUMIF(#REF!,B8,#REF!)/10000</f>
        <v>#REF!</v>
      </c>
      <c r="O8" s="11" t="e">
        <f>COUNTIF(#REF!,B8)</f>
        <v>#REF!</v>
      </c>
      <c r="P8" s="10" t="e">
        <f>SUMIF(#REF!,B8,#REF!)/10000</f>
        <v>#REF!</v>
      </c>
      <c r="Q8" s="10">
        <v>0</v>
      </c>
      <c r="R8" s="10">
        <v>0</v>
      </c>
      <c r="S8" s="9"/>
      <c r="T8" s="9"/>
      <c r="U8" s="9"/>
      <c r="V8" s="9"/>
      <c r="W8" s="9" t="e">
        <f t="shared" si="0"/>
        <v>#REF!</v>
      </c>
      <c r="X8" s="10" t="e">
        <f t="shared" si="1"/>
        <v>#REF!</v>
      </c>
      <c r="Y8" s="10" t="e">
        <f t="shared" si="2"/>
        <v>#REF!</v>
      </c>
      <c r="Z8" s="10" t="e">
        <f t="shared" si="3"/>
        <v>#REF!</v>
      </c>
      <c r="AA8" s="17" t="e">
        <f t="shared" si="4"/>
        <v>#REF!</v>
      </c>
      <c r="AB8" s="18" t="e">
        <f t="shared" si="5"/>
        <v>#REF!</v>
      </c>
    </row>
    <row r="9" s="1" customFormat="1" spans="1:28">
      <c r="A9" s="6">
        <v>5</v>
      </c>
      <c r="B9" s="6" t="s">
        <v>223</v>
      </c>
      <c r="C9" s="9" t="e">
        <f>COUNTIF(#REF!,B9)</f>
        <v>#REF!</v>
      </c>
      <c r="D9" s="10" t="e">
        <f>SUMIF(#REF!,B9,#REF!)/10000</f>
        <v>#REF!</v>
      </c>
      <c r="E9" s="10">
        <f>SUMIF([1]竣工项目!R:R,B9,[1]竣工项目!K:K)/10000</f>
        <v>0</v>
      </c>
      <c r="F9" s="10" t="e">
        <f>SUMIF(#REF!,B9,#REF!)/10000</f>
        <v>#REF!</v>
      </c>
      <c r="G9" s="11">
        <f>COUNTIF(高新区2025年政府投资项目计划!$Q:$Q,B9)</f>
        <v>0</v>
      </c>
      <c r="H9" s="10">
        <f>SUMIF(高新区2025年政府投资项目计划!$Q:$Q,B9,高新区2025年政府投资项目计划!$F:$F)/10000</f>
        <v>0</v>
      </c>
      <c r="I9" s="10">
        <f>SUMIF(高新区2025年政府投资项目计划!$Q:$Q,B9,高新区2025年政府投资项目计划!$L:$L)/10000</f>
        <v>0</v>
      </c>
      <c r="J9" s="10">
        <f>SUMIF(高新区2025年政府投资项目计划!$Q:$Q,B9,高新区2025年政府投资项目计划!$M:$M)/10000</f>
        <v>0</v>
      </c>
      <c r="K9" s="11" t="e">
        <f>COUNTIF(#REF!,B9)</f>
        <v>#REF!</v>
      </c>
      <c r="L9" s="10" t="e">
        <f>SUMIF(#REF!,B9,#REF!)/10000</f>
        <v>#REF!</v>
      </c>
      <c r="M9" s="10" t="e">
        <f>SUMIF(#REF!,B9,#REF!)/10000</f>
        <v>#REF!</v>
      </c>
      <c r="N9" s="10" t="e">
        <f>SUMIF(#REF!,B9,#REF!)/10000</f>
        <v>#REF!</v>
      </c>
      <c r="O9" s="11" t="e">
        <f>COUNTIF(#REF!,B9)</f>
        <v>#REF!</v>
      </c>
      <c r="P9" s="10" t="e">
        <f>SUMIF(#REF!,B9,#REF!)/10000</f>
        <v>#REF!</v>
      </c>
      <c r="Q9" s="10">
        <v>0</v>
      </c>
      <c r="R9" s="10">
        <v>0</v>
      </c>
      <c r="S9" s="9"/>
      <c r="T9" s="9"/>
      <c r="U9" s="9"/>
      <c r="V9" s="9"/>
      <c r="W9" s="9" t="e">
        <f t="shared" si="0"/>
        <v>#REF!</v>
      </c>
      <c r="X9" s="10" t="e">
        <f t="shared" si="1"/>
        <v>#REF!</v>
      </c>
      <c r="Y9" s="10" t="e">
        <f t="shared" si="2"/>
        <v>#REF!</v>
      </c>
      <c r="Z9" s="10" t="e">
        <f t="shared" si="3"/>
        <v>#REF!</v>
      </c>
      <c r="AA9" s="17" t="e">
        <f t="shared" si="4"/>
        <v>#REF!</v>
      </c>
      <c r="AB9" s="18" t="e">
        <f t="shared" si="5"/>
        <v>#REF!</v>
      </c>
    </row>
    <row r="10" s="1" customFormat="1" spans="1:28">
      <c r="A10" s="6">
        <v>9</v>
      </c>
      <c r="B10" s="6" t="s">
        <v>20</v>
      </c>
      <c r="C10" s="9" t="e">
        <f>COUNTIF(#REF!,B10)</f>
        <v>#REF!</v>
      </c>
      <c r="D10" s="10" t="e">
        <f>SUMIF(#REF!,B10,#REF!)/10000</f>
        <v>#REF!</v>
      </c>
      <c r="E10" s="10">
        <f>SUMIF([1]竣工项目!R:R,B10,[1]竣工项目!K:K)/10000</f>
        <v>0</v>
      </c>
      <c r="F10" s="10" t="e">
        <f>SUMIF(#REF!,B10,#REF!)/10000</f>
        <v>#REF!</v>
      </c>
      <c r="G10" s="11">
        <f>COUNTIF(高新区2025年政府投资项目计划!$Q:$Q,B10)</f>
        <v>0</v>
      </c>
      <c r="H10" s="10">
        <f>SUMIF(高新区2025年政府投资项目计划!$Q:$Q,B10,高新区2025年政府投资项目计划!$F:$F)/10000</f>
        <v>0</v>
      </c>
      <c r="I10" s="10">
        <f>SUMIF(高新区2025年政府投资项目计划!$Q:$Q,B10,高新区2025年政府投资项目计划!$L:$L)/10000</f>
        <v>0</v>
      </c>
      <c r="J10" s="10">
        <f>SUMIF(高新区2025年政府投资项目计划!$Q:$Q,B10,高新区2025年政府投资项目计划!$M:$M)/10000</f>
        <v>0</v>
      </c>
      <c r="K10" s="11" t="e">
        <f>COUNTIF(#REF!,B10)</f>
        <v>#REF!</v>
      </c>
      <c r="L10" s="10" t="e">
        <f>SUMIF(#REF!,B10,#REF!)/10000</f>
        <v>#REF!</v>
      </c>
      <c r="M10" s="10" t="e">
        <f>SUMIF(#REF!,B10,#REF!)/10000</f>
        <v>#REF!</v>
      </c>
      <c r="N10" s="10" t="e">
        <f>SUMIF(#REF!,B10,#REF!)/10000</f>
        <v>#REF!</v>
      </c>
      <c r="O10" s="11" t="e">
        <f>COUNTIF(#REF!,B10)</f>
        <v>#REF!</v>
      </c>
      <c r="P10" s="10" t="e">
        <f>SUMIF(#REF!,B10,#REF!)/10000</f>
        <v>#REF!</v>
      </c>
      <c r="Q10" s="10">
        <v>0</v>
      </c>
      <c r="R10" s="10">
        <v>0</v>
      </c>
      <c r="S10" s="9"/>
      <c r="T10" s="9"/>
      <c r="U10" s="9"/>
      <c r="V10" s="9"/>
      <c r="W10" s="9">
        <v>141</v>
      </c>
      <c r="X10" s="10">
        <f>10351/10000</f>
        <v>1.0351</v>
      </c>
      <c r="Y10" s="10">
        <f>500/10000</f>
        <v>0.05</v>
      </c>
      <c r="Z10" s="10">
        <f>500/10000</f>
        <v>0.05</v>
      </c>
      <c r="AA10" s="17" t="e">
        <f t="shared" si="4"/>
        <v>#REF!</v>
      </c>
      <c r="AB10" s="18" t="e">
        <f t="shared" si="5"/>
        <v>#REF!</v>
      </c>
    </row>
    <row r="11" s="1" customFormat="1" spans="1:28">
      <c r="A11" s="6">
        <v>6</v>
      </c>
      <c r="B11" s="6" t="s">
        <v>224</v>
      </c>
      <c r="C11" s="9" t="e">
        <f>COUNTIF(#REF!,B11)</f>
        <v>#REF!</v>
      </c>
      <c r="D11" s="10" t="e">
        <f>SUMIF(#REF!,B11,#REF!)/10000</f>
        <v>#REF!</v>
      </c>
      <c r="E11" s="10">
        <f>SUMIF([1]竣工项目!R:R,B11,[1]竣工项目!K:K)/10000</f>
        <v>0</v>
      </c>
      <c r="F11" s="10" t="e">
        <f>SUMIF(#REF!,B11,#REF!)/10000</f>
        <v>#REF!</v>
      </c>
      <c r="G11" s="11">
        <f>COUNTIF(高新区2025年政府投资项目计划!$Q:$Q,B11)</f>
        <v>0</v>
      </c>
      <c r="H11" s="10">
        <f>SUMIF(高新区2025年政府投资项目计划!$Q:$Q,B11,高新区2025年政府投资项目计划!$F:$F)/10000</f>
        <v>0</v>
      </c>
      <c r="I11" s="10">
        <f>SUMIF(高新区2025年政府投资项目计划!$Q:$Q,B11,高新区2025年政府投资项目计划!$L:$L)/10000</f>
        <v>0</v>
      </c>
      <c r="J11" s="10">
        <f>SUMIF(高新区2025年政府投资项目计划!$Q:$Q,B11,高新区2025年政府投资项目计划!$M:$M)/10000</f>
        <v>0</v>
      </c>
      <c r="K11" s="11" t="e">
        <f>COUNTIF(#REF!,B11)</f>
        <v>#REF!</v>
      </c>
      <c r="L11" s="10" t="e">
        <f>SUMIF(#REF!,B11,#REF!)/10000</f>
        <v>#REF!</v>
      </c>
      <c r="M11" s="10" t="e">
        <f>SUMIF(#REF!,B11,#REF!)/10000</f>
        <v>#REF!</v>
      </c>
      <c r="N11" s="10" t="e">
        <f>SUMIF(#REF!,B11,#REF!)/10000</f>
        <v>#REF!</v>
      </c>
      <c r="O11" s="11" t="e">
        <f>COUNTIF(#REF!,B11)</f>
        <v>#REF!</v>
      </c>
      <c r="P11" s="10" t="e">
        <f>SUMIF(#REF!,B11,#REF!)/10000</f>
        <v>#REF!</v>
      </c>
      <c r="Q11" s="10">
        <v>0</v>
      </c>
      <c r="R11" s="10">
        <v>0</v>
      </c>
      <c r="S11" s="9"/>
      <c r="T11" s="9"/>
      <c r="U11" s="9"/>
      <c r="V11" s="9"/>
      <c r="W11" s="9" t="e">
        <f>C11+G11+K11+O11</f>
        <v>#REF!</v>
      </c>
      <c r="X11" s="10" t="e">
        <f>D11+H11+L11+P11</f>
        <v>#REF!</v>
      </c>
      <c r="Y11" s="10" t="e">
        <f>E11+I11+M11+Q11</f>
        <v>#REF!</v>
      </c>
      <c r="Z11" s="10" t="e">
        <f>F11+J11+N11+R11</f>
        <v>#REF!</v>
      </c>
      <c r="AA11" s="17" t="e">
        <f t="shared" si="4"/>
        <v>#REF!</v>
      </c>
      <c r="AB11" s="18" t="e">
        <f t="shared" si="5"/>
        <v>#REF!</v>
      </c>
    </row>
    <row r="12" s="1" customFormat="1" spans="1:28">
      <c r="A12" s="6"/>
      <c r="B12" s="6" t="s">
        <v>10</v>
      </c>
      <c r="C12" s="9" t="e">
        <f t="shared" ref="C12:V12" si="6">SUM(C3:C11)</f>
        <v>#REF!</v>
      </c>
      <c r="D12" s="10" t="e">
        <f t="shared" si="6"/>
        <v>#REF!</v>
      </c>
      <c r="E12" s="10">
        <f t="shared" si="6"/>
        <v>0</v>
      </c>
      <c r="F12" s="10" t="e">
        <f t="shared" si="6"/>
        <v>#REF!</v>
      </c>
      <c r="G12" s="9">
        <f t="shared" si="6"/>
        <v>40</v>
      </c>
      <c r="H12" s="10">
        <f t="shared" si="6"/>
        <v>59.771458</v>
      </c>
      <c r="I12" s="10">
        <f t="shared" si="6"/>
        <v>14.1055755</v>
      </c>
      <c r="J12" s="10">
        <f t="shared" si="6"/>
        <v>11.7629757</v>
      </c>
      <c r="K12" s="9" t="e">
        <f t="shared" si="6"/>
        <v>#REF!</v>
      </c>
      <c r="L12" s="10" t="e">
        <f t="shared" si="6"/>
        <v>#REF!</v>
      </c>
      <c r="M12" s="10" t="e">
        <f t="shared" si="6"/>
        <v>#REF!</v>
      </c>
      <c r="N12" s="10" t="e">
        <f t="shared" si="6"/>
        <v>#REF!</v>
      </c>
      <c r="O12" s="9" t="e">
        <f t="shared" si="6"/>
        <v>#REF!</v>
      </c>
      <c r="P12" s="10" t="e">
        <f t="shared" si="6"/>
        <v>#REF!</v>
      </c>
      <c r="Q12" s="10">
        <f t="shared" si="6"/>
        <v>0</v>
      </c>
      <c r="R12" s="10">
        <f t="shared" si="6"/>
        <v>0.5</v>
      </c>
      <c r="S12" s="9"/>
      <c r="T12" s="10"/>
      <c r="U12" s="10"/>
      <c r="V12" s="10"/>
      <c r="W12" s="9" t="e">
        <f>SUM(W3:W11)</f>
        <v>#REF!</v>
      </c>
      <c r="X12" s="10" t="e">
        <f>SUM(X3:X11)</f>
        <v>#REF!</v>
      </c>
      <c r="Y12" s="10" t="e">
        <f>SUM(Y3:Y11)</f>
        <v>#REF!</v>
      </c>
      <c r="Z12" s="10" t="e">
        <f>SUM(Z3:Z11)</f>
        <v>#REF!</v>
      </c>
      <c r="AB12" s="16"/>
    </row>
    <row r="13" spans="26:26">
      <c r="Z13" s="19"/>
    </row>
  </sheetData>
  <autoFilter xmlns:etc="http://www.wps.cn/officeDocument/2017/etCustomData" ref="A2:AB12" etc:filterBottomFollowUsedRange="0">
    <extLst/>
  </autoFilter>
  <sortState ref="A3:AB11">
    <sortCondition ref="AB3:AB11" descending="1"/>
  </sortState>
  <mergeCells count="6">
    <mergeCell ref="C1:F1"/>
    <mergeCell ref="G1:J1"/>
    <mergeCell ref="K1:N1"/>
    <mergeCell ref="O1:R1"/>
    <mergeCell ref="S1:V1"/>
    <mergeCell ref="W1:Z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珠海国家高新技术开发区</Company>
  <Application>WPS 表格</Application>
  <HeadingPairs>
    <vt:vector size="2" baseType="variant">
      <vt:variant>
        <vt:lpstr>工作表</vt:lpstr>
      </vt:variant>
      <vt:variant>
        <vt:i4>4</vt:i4>
      </vt:variant>
    </vt:vector>
  </HeadingPairs>
  <TitlesOfParts>
    <vt:vector size="4" baseType="lpstr">
      <vt:lpstr>按建设阶段汇总</vt:lpstr>
      <vt:lpstr>按牵头责任部门汇总</vt:lpstr>
      <vt:lpstr>高新区2025年政府投资项目计划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张学荣</dc:creator>
  <cp:lastModifiedBy>Traveller</cp:lastModifiedBy>
  <dcterms:created xsi:type="dcterms:W3CDTF">2022-12-08T19:07:00Z</dcterms:created>
  <dcterms:modified xsi:type="dcterms:W3CDTF">2025-01-22T02:03:50Z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2D3D3559AE38415F91959D924E344C2E</vt:lpwstr>
  </property>
  <property fmtid="{D5CDD505-2E9C-101B-9397-08002B2CF9AE}" pid="3" name="KSOProductBuildVer">
    <vt:lpwstr>2052-12.1.0.19302</vt:lpwstr>
  </property>
</Properties>
</file>